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JUAN CARLOS CAMACHO\2019\ACTUALIZACIONES WEB\PLANEACION\INDICADORES\"/>
    </mc:Choice>
  </mc:AlternateContent>
  <bookViews>
    <workbookView xWindow="0" yWindow="0" windowWidth="28800" windowHeight="12135"/>
  </bookViews>
  <sheets>
    <sheet name="Resultados" sheetId="4" r:id="rId1"/>
    <sheet name="Indicadores 3er TRI-2019 UAECOB" sheetId="1" r:id="rId2"/>
    <sheet name="Tablas 3er tri" sheetId="6" r:id="rId3"/>
    <sheet name="tablas" sheetId="3" state="hidden" r:id="rId4"/>
    <sheet name="Indicadores eliminados" sheetId="5" state="hidden" r:id="rId5"/>
    <sheet name="Indi. eliminados" sheetId="2" state="hidden" r:id="rId6"/>
  </sheets>
  <definedNames>
    <definedName name="_xlnm._FilterDatabase" localSheetId="1" hidden="1">'Indicadores 3er TRI-2019 UAECOB'!$A$7:$DB$63</definedName>
    <definedName name="_xlchart.v1.0" hidden="1">'Tablas 3er tri'!$A$35:$A$39</definedName>
    <definedName name="_xlchart.v1.1" hidden="1">'Tablas 3er tri'!$B$35:$B$39</definedName>
    <definedName name="_xlchart.v1.2" hidden="1">'Tablas 3er tri'!$C$35:$C$39</definedName>
    <definedName name="_xlchart.v1.3" hidden="1">'Tablas 3er tri'!$A$44:$A$48</definedName>
    <definedName name="_xlchart.v1.4" hidden="1">'Tablas 3er tri'!$B$43</definedName>
    <definedName name="_xlchart.v1.5" hidden="1">'Tablas 3er tri'!$B$44:$B$48</definedName>
    <definedName name="SegmentaciónDeDatos_Clasificación__Estratégico___De_Gestión">#N/A</definedName>
    <definedName name="SegmentaciónDeDatos_Dependencia1">#N/A</definedName>
    <definedName name="SegmentaciónDeDatos_Periodicidad">#N/A</definedName>
  </definedNames>
  <calcPr calcId="162913"/>
  <pivotCaches>
    <pivotCache cacheId="1" r:id="rId7"/>
    <pivotCache cacheId="2" r:id="rId8"/>
    <pivotCache cacheId="3" r:id="rId9"/>
  </pivotCaches>
  <extLst>
    <ext xmlns:x14="http://schemas.microsoft.com/office/spreadsheetml/2009/9/main" uri="{BBE1A952-AA13-448e-AADC-164F8A28A991}">
      <x14:slicerCaches>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AZ50" i="1" l="1"/>
  <c r="Z60" i="1" l="1"/>
  <c r="AH60" i="1" s="1"/>
  <c r="AP60" i="1" s="1"/>
  <c r="Z59" i="1"/>
  <c r="AH59" i="1" s="1"/>
  <c r="AP59" i="1" s="1"/>
  <c r="CR60" i="1" l="1"/>
  <c r="CR59" i="1"/>
  <c r="CR58" i="1"/>
  <c r="CR57" i="1"/>
  <c r="CJ60" i="1"/>
  <c r="CJ59" i="1"/>
  <c r="CJ58" i="1"/>
  <c r="CJ57" i="1"/>
  <c r="CB60" i="1"/>
  <c r="CB59" i="1"/>
  <c r="CB58" i="1"/>
  <c r="CB57" i="1"/>
  <c r="Z61" i="1"/>
  <c r="AC61" i="1"/>
  <c r="AD61" i="1"/>
  <c r="AH61" i="1"/>
  <c r="AK61" i="1"/>
  <c r="AL61" i="1"/>
  <c r="AP61" i="1"/>
  <c r="AS61" i="1"/>
  <c r="AT61" i="1"/>
  <c r="AZ61" i="1"/>
  <c r="BD61" i="1"/>
  <c r="BE61" i="1"/>
  <c r="BL61" i="1"/>
  <c r="BM61" i="1"/>
  <c r="BT61" i="1"/>
  <c r="BU61" i="1"/>
  <c r="CA61" i="1"/>
  <c r="AZ62" i="1"/>
  <c r="AT60" i="1"/>
  <c r="AT62" i="1"/>
  <c r="AS60" i="1"/>
  <c r="AS62" i="1"/>
  <c r="AP62" i="1"/>
  <c r="AL60" i="1"/>
  <c r="AL62" i="1"/>
  <c r="AH62" i="1"/>
  <c r="AD60" i="1"/>
  <c r="AD62" i="1"/>
  <c r="AC62" i="1"/>
  <c r="CR56" i="1"/>
  <c r="CR55" i="1"/>
  <c r="CR54" i="1"/>
  <c r="CR53" i="1"/>
  <c r="CJ56" i="1"/>
  <c r="CJ55" i="1"/>
  <c r="CJ54" i="1"/>
  <c r="CJ53" i="1"/>
  <c r="CB56" i="1"/>
  <c r="CB55" i="1"/>
  <c r="CB54" i="1"/>
  <c r="CB53" i="1"/>
  <c r="CR52" i="1"/>
  <c r="CR51" i="1"/>
  <c r="CR50" i="1"/>
  <c r="CR49" i="1"/>
  <c r="CR48" i="1"/>
  <c r="CR47" i="1"/>
  <c r="CR46" i="1"/>
  <c r="CR45" i="1"/>
  <c r="CR44" i="1"/>
  <c r="CR43" i="1"/>
  <c r="CR42" i="1"/>
  <c r="CR41" i="1"/>
  <c r="CR40" i="1"/>
  <c r="CR39" i="1"/>
  <c r="CR38" i="1"/>
  <c r="CR37" i="1"/>
  <c r="CR36" i="1"/>
  <c r="CJ52" i="1"/>
  <c r="CJ51" i="1"/>
  <c r="CJ50" i="1"/>
  <c r="CJ49" i="1"/>
  <c r="CJ48" i="1"/>
  <c r="CJ47" i="1"/>
  <c r="CJ46" i="1"/>
  <c r="CJ45" i="1"/>
  <c r="CJ44" i="1"/>
  <c r="CJ43" i="1"/>
  <c r="CJ42" i="1"/>
  <c r="CJ41" i="1"/>
  <c r="CJ40" i="1"/>
  <c r="CJ39" i="1"/>
  <c r="CJ38" i="1"/>
  <c r="CJ37" i="1"/>
  <c r="CJ36" i="1"/>
  <c r="CB52" i="1"/>
  <c r="CB51" i="1"/>
  <c r="CB50" i="1"/>
  <c r="CB49" i="1"/>
  <c r="CB48" i="1"/>
  <c r="CB47" i="1"/>
  <c r="CB46" i="1"/>
  <c r="CB45" i="1"/>
  <c r="CB44" i="1"/>
  <c r="CB43" i="1"/>
  <c r="CB42" i="1"/>
  <c r="CB41" i="1"/>
  <c r="CB40" i="1"/>
  <c r="CB39" i="1"/>
  <c r="CB38" i="1"/>
  <c r="CB37" i="1"/>
  <c r="CB36" i="1"/>
  <c r="AS41" i="1"/>
  <c r="AZ36" i="1"/>
  <c r="AZ38" i="1"/>
  <c r="AZ39" i="1"/>
  <c r="AZ40" i="1"/>
  <c r="AZ41" i="1"/>
  <c r="AZ42" i="1"/>
  <c r="AZ43" i="1"/>
  <c r="AZ44" i="1"/>
  <c r="AZ45" i="1"/>
  <c r="AZ46" i="1"/>
  <c r="AZ47" i="1"/>
  <c r="AZ48" i="1"/>
  <c r="AZ51" i="1"/>
  <c r="CR35" i="1"/>
  <c r="CR34" i="1"/>
  <c r="CR33" i="1"/>
  <c r="CR32" i="1"/>
  <c r="CJ35" i="1"/>
  <c r="CJ34" i="1"/>
  <c r="CJ33" i="1"/>
  <c r="CJ32" i="1"/>
  <c r="CB35" i="1"/>
  <c r="CB34" i="1"/>
  <c r="CB33" i="1"/>
  <c r="CB32" i="1"/>
  <c r="CR31" i="1"/>
  <c r="CR30" i="1"/>
  <c r="CR29" i="1"/>
  <c r="CR28" i="1"/>
  <c r="CR27" i="1"/>
  <c r="CR26" i="1"/>
  <c r="CR25" i="1"/>
  <c r="CR24" i="1"/>
  <c r="CR23" i="1"/>
  <c r="CJ31" i="1"/>
  <c r="CJ30" i="1"/>
  <c r="CJ29" i="1"/>
  <c r="CJ28" i="1"/>
  <c r="CJ27" i="1"/>
  <c r="CJ26" i="1"/>
  <c r="CJ25" i="1"/>
  <c r="CJ24" i="1"/>
  <c r="CJ23" i="1"/>
  <c r="CB31" i="1"/>
  <c r="CB30" i="1"/>
  <c r="CB29" i="1"/>
  <c r="CB28" i="1"/>
  <c r="CB27" i="1"/>
  <c r="CB26" i="1"/>
  <c r="CB25" i="1"/>
  <c r="CB24" i="1"/>
  <c r="CB23" i="1"/>
  <c r="BQ31" i="1"/>
  <c r="BQ30" i="1"/>
  <c r="BQ29" i="1"/>
  <c r="BQ28" i="1"/>
  <c r="BQ27" i="1"/>
  <c r="BQ26" i="1"/>
  <c r="BQ25" i="1"/>
  <c r="BQ24" i="1"/>
  <c r="BQ23" i="1"/>
  <c r="BI31" i="1"/>
  <c r="BI28" i="1"/>
  <c r="BI27" i="1"/>
  <c r="BI26" i="1"/>
  <c r="BI25" i="1"/>
  <c r="BI24" i="1"/>
  <c r="BI23" i="1"/>
  <c r="BA31" i="1"/>
  <c r="BA28" i="1"/>
  <c r="BA27" i="1"/>
  <c r="BA26" i="1"/>
  <c r="BA25" i="1"/>
  <c r="BA24" i="1"/>
  <c r="BA23" i="1"/>
  <c r="CR22" i="1"/>
  <c r="CR21" i="1"/>
  <c r="CR20" i="1"/>
  <c r="CR19" i="1"/>
  <c r="CR18" i="1"/>
  <c r="CJ22" i="1"/>
  <c r="CJ21" i="1"/>
  <c r="CJ20" i="1"/>
  <c r="CJ19" i="1"/>
  <c r="CJ18" i="1"/>
  <c r="CB22" i="1"/>
  <c r="CB21" i="1"/>
  <c r="CB20" i="1"/>
  <c r="CB19" i="1"/>
  <c r="CB18" i="1"/>
  <c r="AL10"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CU9" i="1"/>
  <c r="CV9" i="1"/>
  <c r="CU10" i="1"/>
  <c r="CV10" i="1"/>
  <c r="CU11" i="1"/>
  <c r="CV11" i="1"/>
  <c r="CU12" i="1"/>
  <c r="CV12" i="1"/>
  <c r="CU13" i="1"/>
  <c r="CV13" i="1"/>
  <c r="CU14" i="1"/>
  <c r="CV14" i="1"/>
  <c r="CU15" i="1"/>
  <c r="CV15" i="1"/>
  <c r="CU16" i="1"/>
  <c r="CV16" i="1"/>
  <c r="CU17" i="1"/>
  <c r="CV17" i="1"/>
  <c r="CU18" i="1"/>
  <c r="CV18" i="1"/>
  <c r="CU19" i="1"/>
  <c r="CV19" i="1"/>
  <c r="CU20" i="1"/>
  <c r="CV20" i="1"/>
  <c r="CU21" i="1"/>
  <c r="CV21" i="1"/>
  <c r="CU22" i="1"/>
  <c r="CV22" i="1"/>
  <c r="CU23" i="1"/>
  <c r="CV23" i="1"/>
  <c r="CU24" i="1"/>
  <c r="CV24" i="1"/>
  <c r="CU25" i="1"/>
  <c r="CV25" i="1"/>
  <c r="CU26" i="1"/>
  <c r="CV26" i="1"/>
  <c r="CU27" i="1"/>
  <c r="CV27" i="1"/>
  <c r="CU28" i="1"/>
  <c r="CV28" i="1"/>
  <c r="CU29" i="1"/>
  <c r="CV29" i="1"/>
  <c r="CU30" i="1"/>
  <c r="CV30" i="1"/>
  <c r="CU31" i="1"/>
  <c r="CV31" i="1"/>
  <c r="CU32" i="1"/>
  <c r="CV32" i="1"/>
  <c r="CU33" i="1"/>
  <c r="CV33" i="1"/>
  <c r="CU34" i="1"/>
  <c r="CV34" i="1"/>
  <c r="CU35" i="1"/>
  <c r="CV35" i="1"/>
  <c r="CU36" i="1"/>
  <c r="CV36" i="1"/>
  <c r="CU37" i="1"/>
  <c r="CV37" i="1"/>
  <c r="CU38" i="1"/>
  <c r="CV38" i="1"/>
  <c r="CU39" i="1"/>
  <c r="CV39" i="1"/>
  <c r="CU40" i="1"/>
  <c r="CV40" i="1"/>
  <c r="CU41" i="1"/>
  <c r="CV41" i="1"/>
  <c r="CU42" i="1"/>
  <c r="CV42" i="1"/>
  <c r="CU43" i="1"/>
  <c r="CV43" i="1"/>
  <c r="CU44" i="1"/>
  <c r="CV44" i="1"/>
  <c r="CU45" i="1"/>
  <c r="CV45" i="1"/>
  <c r="CU46" i="1"/>
  <c r="CV46" i="1"/>
  <c r="CU47" i="1"/>
  <c r="CV47" i="1"/>
  <c r="CU48" i="1"/>
  <c r="CV48" i="1"/>
  <c r="CU49" i="1"/>
  <c r="CV49" i="1"/>
  <c r="CU50" i="1"/>
  <c r="CV50" i="1"/>
  <c r="CU51" i="1"/>
  <c r="CV51" i="1"/>
  <c r="CU52" i="1"/>
  <c r="CV52" i="1"/>
  <c r="CU53" i="1"/>
  <c r="CV53" i="1"/>
  <c r="CU54" i="1"/>
  <c r="CV54" i="1"/>
  <c r="CU55" i="1"/>
  <c r="CV55" i="1"/>
  <c r="CU56" i="1"/>
  <c r="CV56" i="1"/>
  <c r="CU57" i="1"/>
  <c r="CV57" i="1"/>
  <c r="CU58" i="1"/>
  <c r="CV58" i="1"/>
  <c r="CU59" i="1"/>
  <c r="CV59" i="1"/>
  <c r="CU60" i="1"/>
  <c r="CV60" i="1"/>
  <c r="CM12" i="1"/>
  <c r="CN12" i="1"/>
  <c r="CM13" i="1"/>
  <c r="CN13" i="1"/>
  <c r="CM14" i="1"/>
  <c r="CN14" i="1"/>
  <c r="CM15" i="1"/>
  <c r="CN15" i="1"/>
  <c r="CM16" i="1"/>
  <c r="CN16" i="1"/>
  <c r="CM17" i="1"/>
  <c r="CN17" i="1"/>
  <c r="CM18" i="1"/>
  <c r="CN18" i="1"/>
  <c r="CM19" i="1"/>
  <c r="CN19" i="1"/>
  <c r="CM20" i="1"/>
  <c r="CN20" i="1"/>
  <c r="CM21" i="1"/>
  <c r="CN21" i="1"/>
  <c r="CM22" i="1"/>
  <c r="CN22" i="1"/>
  <c r="CM23" i="1"/>
  <c r="CN23" i="1"/>
  <c r="CM24" i="1"/>
  <c r="CN24" i="1"/>
  <c r="CM25" i="1"/>
  <c r="CN25" i="1"/>
  <c r="CM26" i="1"/>
  <c r="CN26" i="1"/>
  <c r="CM27" i="1"/>
  <c r="CN27" i="1"/>
  <c r="CM28" i="1"/>
  <c r="CN28" i="1"/>
  <c r="CM29" i="1"/>
  <c r="CN29" i="1"/>
  <c r="CM30" i="1"/>
  <c r="CN30" i="1"/>
  <c r="CM31" i="1"/>
  <c r="CN31" i="1"/>
  <c r="CM32" i="1"/>
  <c r="CN32" i="1"/>
  <c r="CM33" i="1"/>
  <c r="CN33" i="1"/>
  <c r="CM34" i="1"/>
  <c r="CN34" i="1"/>
  <c r="CM35" i="1"/>
  <c r="CN35" i="1"/>
  <c r="CM36" i="1"/>
  <c r="CN36" i="1"/>
  <c r="CM37" i="1"/>
  <c r="CN37" i="1"/>
  <c r="CM38" i="1"/>
  <c r="CN38" i="1"/>
  <c r="CM39" i="1"/>
  <c r="CN39" i="1"/>
  <c r="CM40" i="1"/>
  <c r="CN40" i="1"/>
  <c r="CM41" i="1"/>
  <c r="CN41" i="1"/>
  <c r="CM42" i="1"/>
  <c r="CN42" i="1"/>
  <c r="CM43" i="1"/>
  <c r="CN43" i="1"/>
  <c r="CM44" i="1"/>
  <c r="CN44" i="1"/>
  <c r="CM45" i="1"/>
  <c r="CN45" i="1"/>
  <c r="CM46" i="1"/>
  <c r="CN46" i="1"/>
  <c r="CM47" i="1"/>
  <c r="CN47" i="1"/>
  <c r="CM48" i="1"/>
  <c r="CN48" i="1"/>
  <c r="CM49" i="1"/>
  <c r="CN49" i="1"/>
  <c r="CM50" i="1"/>
  <c r="CN50" i="1"/>
  <c r="CM51" i="1"/>
  <c r="CN51" i="1"/>
  <c r="CM52" i="1"/>
  <c r="CN52" i="1"/>
  <c r="CM53" i="1"/>
  <c r="CN53" i="1"/>
  <c r="CM54" i="1"/>
  <c r="CN54" i="1"/>
  <c r="CM55" i="1"/>
  <c r="CN55" i="1"/>
  <c r="CM56" i="1"/>
  <c r="CN56" i="1"/>
  <c r="CM57" i="1"/>
  <c r="CN57" i="1"/>
  <c r="CM58" i="1"/>
  <c r="CN58" i="1"/>
  <c r="CM59" i="1"/>
  <c r="CN59" i="1"/>
  <c r="CM60" i="1"/>
  <c r="CN60" i="1"/>
  <c r="CM9" i="1"/>
  <c r="CN9" i="1"/>
  <c r="CM10" i="1"/>
  <c r="CN10" i="1"/>
  <c r="CM11" i="1"/>
  <c r="CN11" i="1"/>
  <c r="CE9" i="1"/>
  <c r="CF9" i="1"/>
  <c r="CE10" i="1"/>
  <c r="CF10" i="1"/>
  <c r="CE11" i="1"/>
  <c r="CF11" i="1"/>
  <c r="CE12" i="1"/>
  <c r="CF12" i="1"/>
  <c r="CE13" i="1"/>
  <c r="CF13" i="1"/>
  <c r="CE14" i="1"/>
  <c r="CF14" i="1"/>
  <c r="CE15" i="1"/>
  <c r="CF15" i="1"/>
  <c r="CE16" i="1"/>
  <c r="CF16" i="1"/>
  <c r="CE17" i="1"/>
  <c r="CF17" i="1"/>
  <c r="CE18" i="1"/>
  <c r="CF18" i="1"/>
  <c r="CE19" i="1"/>
  <c r="CF19" i="1"/>
  <c r="CE20" i="1"/>
  <c r="CF20" i="1"/>
  <c r="CE21" i="1"/>
  <c r="CF21" i="1"/>
  <c r="CE22" i="1"/>
  <c r="CF22" i="1"/>
  <c r="CE23" i="1"/>
  <c r="CF23" i="1"/>
  <c r="CE24" i="1"/>
  <c r="CF24" i="1"/>
  <c r="CE25" i="1"/>
  <c r="CF25" i="1"/>
  <c r="CE26" i="1"/>
  <c r="CF26" i="1"/>
  <c r="CE27" i="1"/>
  <c r="CF27" i="1"/>
  <c r="CE28" i="1"/>
  <c r="CF28" i="1"/>
  <c r="CE29" i="1"/>
  <c r="CF29" i="1"/>
  <c r="CE30" i="1"/>
  <c r="CF30" i="1"/>
  <c r="CE31" i="1"/>
  <c r="CF31" i="1"/>
  <c r="CE32" i="1"/>
  <c r="CF32" i="1"/>
  <c r="CE33" i="1"/>
  <c r="CF33" i="1"/>
  <c r="CF34" i="1"/>
  <c r="CE35" i="1"/>
  <c r="CF35" i="1"/>
  <c r="CE36" i="1"/>
  <c r="CF36" i="1"/>
  <c r="CE37" i="1"/>
  <c r="CF37" i="1"/>
  <c r="CE38" i="1"/>
  <c r="CF38" i="1"/>
  <c r="CE39" i="1"/>
  <c r="CF39" i="1"/>
  <c r="CE40" i="1"/>
  <c r="CF40" i="1"/>
  <c r="CE41" i="1"/>
  <c r="CF41" i="1"/>
  <c r="CE42" i="1"/>
  <c r="CF42" i="1"/>
  <c r="CE43" i="1"/>
  <c r="CF43" i="1"/>
  <c r="CE44" i="1"/>
  <c r="CF44" i="1"/>
  <c r="CE45" i="1"/>
  <c r="CF45" i="1"/>
  <c r="CE46" i="1"/>
  <c r="CF46" i="1"/>
  <c r="CE47" i="1"/>
  <c r="CF47" i="1"/>
  <c r="CE48" i="1"/>
  <c r="CF48" i="1"/>
  <c r="CE49" i="1"/>
  <c r="CF49" i="1"/>
  <c r="CE50" i="1"/>
  <c r="CF50" i="1"/>
  <c r="CE51" i="1"/>
  <c r="CF51" i="1"/>
  <c r="CE52" i="1"/>
  <c r="CF52" i="1"/>
  <c r="CE53" i="1"/>
  <c r="CF53" i="1"/>
  <c r="CE54" i="1"/>
  <c r="CF54" i="1"/>
  <c r="CE55" i="1"/>
  <c r="CF55" i="1"/>
  <c r="CE56" i="1"/>
  <c r="CF56" i="1"/>
  <c r="CE57" i="1"/>
  <c r="CF57" i="1"/>
  <c r="CE58" i="1"/>
  <c r="CF58" i="1"/>
  <c r="CE59" i="1"/>
  <c r="CF59" i="1"/>
  <c r="CE60" i="1"/>
  <c r="CF60" i="1"/>
  <c r="CA9" i="1"/>
  <c r="CA10" i="1"/>
  <c r="CA11" i="1"/>
  <c r="CA12" i="1"/>
  <c r="CA13" i="1"/>
  <c r="CA14" i="1"/>
  <c r="CA15" i="1"/>
  <c r="CA16" i="1"/>
  <c r="CA17" i="1"/>
  <c r="CA18" i="1"/>
  <c r="CA19" i="1"/>
  <c r="CA20" i="1"/>
  <c r="CA21" i="1"/>
  <c r="CA22" i="1"/>
  <c r="CA23" i="1"/>
  <c r="CA24" i="1"/>
  <c r="CA25" i="1"/>
  <c r="CA26" i="1"/>
  <c r="CA27" i="1"/>
  <c r="CA28" i="1"/>
  <c r="CA29" i="1"/>
  <c r="CA30" i="1"/>
  <c r="CA31" i="1"/>
  <c r="CA32" i="1"/>
  <c r="CA33"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2" i="1"/>
  <c r="BT9" i="1"/>
  <c r="BU9" i="1"/>
  <c r="BT10" i="1"/>
  <c r="BU10" i="1"/>
  <c r="BT11" i="1"/>
  <c r="BU11" i="1"/>
  <c r="BT12" i="1"/>
  <c r="BU12" i="1"/>
  <c r="BT13" i="1"/>
  <c r="BU13" i="1"/>
  <c r="BU14" i="1"/>
  <c r="BU15" i="1"/>
  <c r="BU16" i="1"/>
  <c r="BT17" i="1"/>
  <c r="BU17" i="1"/>
  <c r="BT18" i="1"/>
  <c r="BU18" i="1"/>
  <c r="BT19" i="1"/>
  <c r="BU19" i="1"/>
  <c r="BT20" i="1"/>
  <c r="BU20" i="1"/>
  <c r="BT21" i="1"/>
  <c r="BU21" i="1"/>
  <c r="BT22" i="1"/>
  <c r="BU22" i="1"/>
  <c r="BT23" i="1"/>
  <c r="BU23" i="1"/>
  <c r="BT24" i="1"/>
  <c r="BU24" i="1"/>
  <c r="BT25" i="1"/>
  <c r="BU25" i="1"/>
  <c r="BT26" i="1"/>
  <c r="BU26" i="1"/>
  <c r="BT27" i="1"/>
  <c r="BU27" i="1"/>
  <c r="BT28" i="1"/>
  <c r="BU28" i="1"/>
  <c r="BT29" i="1"/>
  <c r="BU29" i="1"/>
  <c r="BT30" i="1"/>
  <c r="BU30" i="1"/>
  <c r="BT31" i="1"/>
  <c r="BU31" i="1"/>
  <c r="BT32" i="1"/>
  <c r="BU32" i="1"/>
  <c r="BT33" i="1"/>
  <c r="BU33" i="1"/>
  <c r="BU34" i="1"/>
  <c r="BT35" i="1"/>
  <c r="BU35" i="1"/>
  <c r="BT36" i="1"/>
  <c r="BU36" i="1"/>
  <c r="BT37" i="1"/>
  <c r="BU37" i="1"/>
  <c r="BT38" i="1"/>
  <c r="BU38" i="1"/>
  <c r="BT39" i="1"/>
  <c r="BU39" i="1"/>
  <c r="BT40" i="1"/>
  <c r="BU40" i="1"/>
  <c r="BU41" i="1"/>
  <c r="BT42" i="1"/>
  <c r="BU42" i="1"/>
  <c r="BT43" i="1"/>
  <c r="BU43" i="1"/>
  <c r="BT44" i="1"/>
  <c r="BU44" i="1"/>
  <c r="BT45" i="1"/>
  <c r="BU45" i="1"/>
  <c r="BT46" i="1"/>
  <c r="BU46" i="1"/>
  <c r="BT47" i="1"/>
  <c r="BU47" i="1"/>
  <c r="BT48" i="1"/>
  <c r="BU48" i="1"/>
  <c r="BT49" i="1"/>
  <c r="BU49" i="1"/>
  <c r="BT50" i="1"/>
  <c r="BU50" i="1"/>
  <c r="BT51" i="1"/>
  <c r="BU51" i="1"/>
  <c r="BT52" i="1"/>
  <c r="BU52" i="1"/>
  <c r="BT53" i="1"/>
  <c r="BU53" i="1"/>
  <c r="BT54" i="1"/>
  <c r="BU54" i="1"/>
  <c r="BT55" i="1"/>
  <c r="BU55" i="1"/>
  <c r="BT56" i="1"/>
  <c r="BU56" i="1"/>
  <c r="BT57" i="1"/>
  <c r="BU57" i="1"/>
  <c r="BU58" i="1"/>
  <c r="BT59" i="1"/>
  <c r="BU59" i="1"/>
  <c r="BT60" i="1"/>
  <c r="BU60" i="1"/>
  <c r="BT62" i="1"/>
  <c r="BU62" i="1"/>
  <c r="BL9" i="1"/>
  <c r="BM9" i="1"/>
  <c r="BL10" i="1"/>
  <c r="BM10" i="1"/>
  <c r="BL11" i="1"/>
  <c r="BM11" i="1"/>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2" i="1"/>
  <c r="BM62" i="1"/>
  <c r="BD9" i="1"/>
  <c r="BD10" i="1"/>
  <c r="BD11" i="1"/>
  <c r="BE11" i="1"/>
  <c r="BD12" i="1"/>
  <c r="BE12" i="1"/>
  <c r="BD13" i="1"/>
  <c r="BE13" i="1"/>
  <c r="BD14" i="1"/>
  <c r="BE14" i="1"/>
  <c r="BD15" i="1"/>
  <c r="BE15" i="1"/>
  <c r="BD16" i="1"/>
  <c r="BE16" i="1"/>
  <c r="BD17" i="1"/>
  <c r="BE17" i="1"/>
  <c r="BD18" i="1"/>
  <c r="BE18" i="1"/>
  <c r="BD19" i="1"/>
  <c r="BE19" i="1"/>
  <c r="BD20" i="1"/>
  <c r="BE20" i="1"/>
  <c r="BD21" i="1"/>
  <c r="BE21" i="1"/>
  <c r="BD22" i="1"/>
  <c r="BE22" i="1"/>
  <c r="BD23" i="1"/>
  <c r="BE23" i="1"/>
  <c r="BD24" i="1"/>
  <c r="BE24" i="1"/>
  <c r="BD25" i="1"/>
  <c r="BE25" i="1"/>
  <c r="BD26" i="1"/>
  <c r="BE26" i="1"/>
  <c r="BD27" i="1"/>
  <c r="BE27" i="1"/>
  <c r="BD28" i="1"/>
  <c r="BE28" i="1"/>
  <c r="BD29" i="1"/>
  <c r="BE29" i="1"/>
  <c r="BD30" i="1"/>
  <c r="BE30" i="1"/>
  <c r="BD31" i="1"/>
  <c r="BE31" i="1"/>
  <c r="BD32" i="1"/>
  <c r="BE32" i="1"/>
  <c r="BD33" i="1"/>
  <c r="BE33" i="1"/>
  <c r="BE34" i="1"/>
  <c r="BD35" i="1"/>
  <c r="BE35" i="1"/>
  <c r="BD36" i="1"/>
  <c r="BE36" i="1"/>
  <c r="BD37" i="1"/>
  <c r="BE37" i="1"/>
  <c r="BD38" i="1"/>
  <c r="BE38" i="1"/>
  <c r="BD39" i="1"/>
  <c r="BE39" i="1"/>
  <c r="BD40" i="1"/>
  <c r="BE40" i="1"/>
  <c r="BD41" i="1"/>
  <c r="BE41" i="1"/>
  <c r="BD42" i="1"/>
  <c r="BE42" i="1"/>
  <c r="BD43" i="1"/>
  <c r="BE43" i="1"/>
  <c r="BD44" i="1"/>
  <c r="BE44" i="1"/>
  <c r="BD45" i="1"/>
  <c r="BE45" i="1"/>
  <c r="BD46" i="1"/>
  <c r="BE46" i="1"/>
  <c r="BD47" i="1"/>
  <c r="BE47" i="1"/>
  <c r="BD48" i="1"/>
  <c r="BE48" i="1"/>
  <c r="BD49" i="1"/>
  <c r="BE49" i="1"/>
  <c r="BD50" i="1"/>
  <c r="BE50" i="1"/>
  <c r="BD51" i="1"/>
  <c r="BE51" i="1"/>
  <c r="BD52" i="1"/>
  <c r="BE52" i="1"/>
  <c r="BD53" i="1"/>
  <c r="BE53" i="1"/>
  <c r="BD54" i="1"/>
  <c r="BE54" i="1"/>
  <c r="BD55" i="1"/>
  <c r="BE55" i="1"/>
  <c r="BD56" i="1"/>
  <c r="BE56" i="1"/>
  <c r="BD57" i="1"/>
  <c r="BE57" i="1"/>
  <c r="BD58" i="1"/>
  <c r="BE58" i="1"/>
  <c r="BD59" i="1"/>
  <c r="BE59" i="1"/>
  <c r="BD60" i="1"/>
  <c r="BE60" i="1"/>
  <c r="BD62" i="1"/>
  <c r="BE62" i="1"/>
  <c r="AZ10" i="1"/>
  <c r="AZ11" i="1"/>
  <c r="AZ12" i="1"/>
  <c r="AZ13" i="1"/>
  <c r="AZ14" i="1"/>
  <c r="AZ18" i="1"/>
  <c r="AZ19" i="1"/>
  <c r="AZ20" i="1"/>
  <c r="AZ21" i="1"/>
  <c r="AZ22" i="1"/>
  <c r="AZ23" i="1"/>
  <c r="AZ24" i="1"/>
  <c r="AZ26" i="1"/>
  <c r="AZ27" i="1"/>
  <c r="AZ28" i="1"/>
  <c r="AZ31" i="1"/>
  <c r="AZ32" i="1"/>
  <c r="AZ33" i="1"/>
  <c r="AZ34" i="1"/>
  <c r="AZ35" i="1"/>
  <c r="AZ53" i="1"/>
  <c r="AZ54" i="1"/>
  <c r="AZ55" i="1"/>
  <c r="AZ56" i="1"/>
  <c r="AZ57" i="1"/>
  <c r="AZ58" i="1"/>
  <c r="AZ59" i="1"/>
  <c r="AS12" i="1"/>
  <c r="AT12" i="1"/>
  <c r="AS13" i="1"/>
  <c r="AT13" i="1"/>
  <c r="AT14" i="1"/>
  <c r="AT15" i="1"/>
  <c r="AT16" i="1"/>
  <c r="AS17" i="1"/>
  <c r="AT17" i="1"/>
  <c r="AS18" i="1"/>
  <c r="AT18" i="1"/>
  <c r="AS19" i="1"/>
  <c r="AT19" i="1"/>
  <c r="AS20" i="1"/>
  <c r="AT20"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T34" i="1"/>
  <c r="AS35" i="1"/>
  <c r="AT35" i="1"/>
  <c r="AS36" i="1"/>
  <c r="AT36" i="1"/>
  <c r="AS37" i="1"/>
  <c r="AT37" i="1"/>
  <c r="AS38" i="1"/>
  <c r="AT38" i="1"/>
  <c r="AT39" i="1"/>
  <c r="AS40" i="1"/>
  <c r="AT40" i="1"/>
  <c r="AT41" i="1"/>
  <c r="AS42" i="1"/>
  <c r="AT42" i="1"/>
  <c r="AS43" i="1"/>
  <c r="AT43" i="1"/>
  <c r="AS44" i="1"/>
  <c r="AT44" i="1"/>
  <c r="AS45" i="1"/>
  <c r="AT45" i="1"/>
  <c r="AS46" i="1"/>
  <c r="AT46" i="1"/>
  <c r="AS47" i="1"/>
  <c r="AT47" i="1"/>
  <c r="AS48" i="1"/>
  <c r="AT48" i="1"/>
  <c r="AS49" i="1"/>
  <c r="AT49" i="1"/>
  <c r="AT50" i="1"/>
  <c r="AS51" i="1"/>
  <c r="AT51" i="1"/>
  <c r="AS52" i="1"/>
  <c r="AT52" i="1"/>
  <c r="AS53" i="1"/>
  <c r="AT53" i="1"/>
  <c r="AS54" i="1"/>
  <c r="AT54" i="1"/>
  <c r="AS55" i="1"/>
  <c r="AT55" i="1"/>
  <c r="AS56" i="1"/>
  <c r="AT56" i="1"/>
  <c r="AS57" i="1"/>
  <c r="AT57" i="1"/>
  <c r="AS58" i="1"/>
  <c r="AT58" i="1"/>
  <c r="AT59" i="1"/>
  <c r="AS9" i="1"/>
  <c r="AT9" i="1"/>
  <c r="AS10" i="1"/>
  <c r="AT10" i="1"/>
  <c r="AS11" i="1"/>
  <c r="AT11" i="1"/>
  <c r="AK9" i="1"/>
  <c r="AL9" i="1"/>
  <c r="AK10" i="1"/>
  <c r="AK11" i="1"/>
  <c r="AL11" i="1"/>
  <c r="AK12" i="1"/>
  <c r="AL12" i="1"/>
  <c r="AK13" i="1"/>
  <c r="AL13" i="1"/>
  <c r="AK14" i="1"/>
  <c r="AL14" i="1"/>
  <c r="AK15" i="1"/>
  <c r="AL15" i="1"/>
  <c r="AK16" i="1"/>
  <c r="AL16" i="1"/>
  <c r="AK17" i="1"/>
  <c r="AL17" i="1"/>
  <c r="AK18" i="1"/>
  <c r="AL18" i="1"/>
  <c r="AK19" i="1"/>
  <c r="AL19" i="1"/>
  <c r="AK20" i="1"/>
  <c r="AL20"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L50" i="1"/>
  <c r="AK51" i="1"/>
  <c r="AL51" i="1"/>
  <c r="AK52" i="1"/>
  <c r="AL52" i="1"/>
  <c r="AK53" i="1"/>
  <c r="AL53" i="1"/>
  <c r="AK54" i="1"/>
  <c r="AL54" i="1"/>
  <c r="AK55" i="1"/>
  <c r="AL55" i="1"/>
  <c r="AK56" i="1"/>
  <c r="AL56" i="1"/>
  <c r="AK57" i="1"/>
  <c r="AL57" i="1"/>
  <c r="AK58" i="1"/>
  <c r="AL58" i="1"/>
  <c r="AL59" i="1"/>
  <c r="AK60" i="1"/>
  <c r="AK62" i="1"/>
  <c r="AC9" i="1"/>
  <c r="AD9" i="1"/>
  <c r="AC10" i="1"/>
  <c r="AD10" i="1"/>
  <c r="AC11" i="1"/>
  <c r="AD11" i="1"/>
  <c r="AC12" i="1"/>
  <c r="AD12" i="1"/>
  <c r="AC13" i="1"/>
  <c r="AD13" i="1"/>
  <c r="AC14" i="1"/>
  <c r="AD14" i="1"/>
  <c r="AC15" i="1"/>
  <c r="AD15" i="1"/>
  <c r="AC16" i="1"/>
  <c r="AD16" i="1"/>
  <c r="AC17" i="1"/>
  <c r="AD17" i="1"/>
  <c r="AC18" i="1"/>
  <c r="AD18" i="1"/>
  <c r="AC19" i="1"/>
  <c r="AD19" i="1"/>
  <c r="AC20" i="1"/>
  <c r="AD20" i="1"/>
  <c r="AC21" i="1"/>
  <c r="AD21" i="1"/>
  <c r="AC22" i="1"/>
  <c r="AD22" i="1"/>
  <c r="AC23" i="1"/>
  <c r="AD23" i="1"/>
  <c r="AC24" i="1"/>
  <c r="AD24" i="1"/>
  <c r="AC25" i="1"/>
  <c r="AD25" i="1"/>
  <c r="AC26" i="1"/>
  <c r="AD26" i="1"/>
  <c r="AC27" i="1"/>
  <c r="AD27" i="1"/>
  <c r="AC28" i="1"/>
  <c r="AD28" i="1"/>
  <c r="AC29" i="1"/>
  <c r="AD29" i="1"/>
  <c r="AC30" i="1"/>
  <c r="AD30" i="1"/>
  <c r="AC31" i="1"/>
  <c r="AD31" i="1"/>
  <c r="AC32" i="1"/>
  <c r="AD32" i="1"/>
  <c r="AC33" i="1"/>
  <c r="AD33" i="1"/>
  <c r="AD34" i="1"/>
  <c r="AC35" i="1"/>
  <c r="AD35" i="1"/>
  <c r="AC36" i="1"/>
  <c r="AD36" i="1"/>
  <c r="AC37" i="1"/>
  <c r="AD37" i="1"/>
  <c r="AC38" i="1"/>
  <c r="AD38" i="1"/>
  <c r="AC39" i="1"/>
  <c r="AD39" i="1"/>
  <c r="AC40" i="1"/>
  <c r="AD40" i="1"/>
  <c r="AC41" i="1"/>
  <c r="AD41" i="1"/>
  <c r="AC42" i="1"/>
  <c r="AD42" i="1"/>
  <c r="AC43" i="1"/>
  <c r="AD43" i="1"/>
  <c r="AC44" i="1"/>
  <c r="AD44" i="1"/>
  <c r="AC45" i="1"/>
  <c r="AD45" i="1"/>
  <c r="AC46" i="1"/>
  <c r="AD46" i="1"/>
  <c r="AC47" i="1"/>
  <c r="AD47" i="1"/>
  <c r="AC48" i="1"/>
  <c r="AD48" i="1"/>
  <c r="AC49" i="1"/>
  <c r="AD49" i="1"/>
  <c r="AD50" i="1"/>
  <c r="AC51" i="1"/>
  <c r="AD51" i="1"/>
  <c r="AC52" i="1"/>
  <c r="AD52" i="1"/>
  <c r="AC53" i="1"/>
  <c r="AD53" i="1"/>
  <c r="AC54" i="1"/>
  <c r="AD54" i="1"/>
  <c r="AC55" i="1"/>
  <c r="AD55" i="1"/>
  <c r="AC56" i="1"/>
  <c r="AD56" i="1"/>
  <c r="AC57" i="1"/>
  <c r="AD57" i="1"/>
  <c r="AC58" i="1"/>
  <c r="AD58" i="1"/>
  <c r="AD59" i="1"/>
  <c r="AC60" i="1"/>
  <c r="AD8" i="1"/>
  <c r="DB8" i="1"/>
  <c r="CV8" i="1"/>
  <c r="CU8" i="1"/>
  <c r="CN8" i="1"/>
  <c r="CM8" i="1"/>
  <c r="CE8" i="1"/>
  <c r="BT8" i="1"/>
  <c r="CF8" i="1"/>
  <c r="CA8" i="1"/>
  <c r="BU8" i="1"/>
  <c r="BL8" i="1"/>
  <c r="BD8" i="1"/>
  <c r="AS8" i="1"/>
  <c r="AK8" i="1"/>
  <c r="AC8" i="1"/>
  <c r="BM8" i="1"/>
  <c r="BE8" i="1"/>
  <c r="AX38" i="1" l="1"/>
  <c r="AX61" i="1"/>
  <c r="AY61" i="1" s="1"/>
  <c r="BY61" i="1"/>
  <c r="BZ61" i="1" s="1"/>
  <c r="AX62" i="1"/>
  <c r="AY62" i="1" s="1"/>
  <c r="AX60" i="1"/>
  <c r="AY60" i="1" s="1"/>
  <c r="AX50" i="1"/>
  <c r="AY50" i="1" s="1"/>
  <c r="AX48" i="1"/>
  <c r="AY48" i="1" s="1"/>
  <c r="AX46" i="1"/>
  <c r="AY46" i="1" s="1"/>
  <c r="AX44" i="1"/>
  <c r="AY44" i="1" s="1"/>
  <c r="AX42" i="1"/>
  <c r="AY42" i="1" s="1"/>
  <c r="AX36" i="1"/>
  <c r="AY36" i="1" s="1"/>
  <c r="AX40" i="1"/>
  <c r="AY40" i="1" s="1"/>
  <c r="AY38" i="1"/>
  <c r="AX47" i="1"/>
  <c r="AY47" i="1" s="1"/>
  <c r="AX43" i="1"/>
  <c r="AY43" i="1" s="1"/>
  <c r="AX41" i="1"/>
  <c r="AY41" i="1" s="1"/>
  <c r="AX51" i="1"/>
  <c r="AY51" i="1" s="1"/>
  <c r="AX45" i="1"/>
  <c r="AY45" i="1" s="1"/>
  <c r="AX39" i="1"/>
  <c r="AY39" i="1" s="1"/>
  <c r="CZ57" i="1"/>
  <c r="DA57" i="1" s="1"/>
  <c r="CZ55" i="1"/>
  <c r="DA55" i="1" s="1"/>
  <c r="CZ53" i="1"/>
  <c r="DA53" i="1" s="1"/>
  <c r="CZ49" i="1"/>
  <c r="DA49" i="1" s="1"/>
  <c r="CZ47" i="1"/>
  <c r="DA47" i="1" s="1"/>
  <c r="CZ45" i="1"/>
  <c r="DA45" i="1" s="1"/>
  <c r="CZ43" i="1"/>
  <c r="DA43" i="1" s="1"/>
  <c r="CZ41" i="1"/>
  <c r="DA41" i="1" s="1"/>
  <c r="CZ39" i="1"/>
  <c r="DA39" i="1" s="1"/>
  <c r="CZ33" i="1"/>
  <c r="DA33" i="1" s="1"/>
  <c r="CZ31" i="1"/>
  <c r="DA31" i="1" s="1"/>
  <c r="CZ29" i="1"/>
  <c r="DA29" i="1" s="1"/>
  <c r="CZ27" i="1"/>
  <c r="DA27" i="1" s="1"/>
  <c r="CZ25" i="1"/>
  <c r="DA25" i="1" s="1"/>
  <c r="CZ23" i="1"/>
  <c r="DA23" i="1" s="1"/>
  <c r="CZ17" i="1"/>
  <c r="DA17" i="1" s="1"/>
  <c r="CZ15" i="1"/>
  <c r="DA15" i="1" s="1"/>
  <c r="CZ13" i="1"/>
  <c r="DA13" i="1" s="1"/>
  <c r="BY59" i="1"/>
  <c r="BZ59" i="1" s="1"/>
  <c r="BY39" i="1"/>
  <c r="BZ39" i="1" s="1"/>
  <c r="BY37" i="1"/>
  <c r="BZ37" i="1" s="1"/>
  <c r="BY35" i="1"/>
  <c r="BZ35" i="1" s="1"/>
  <c r="BY33" i="1"/>
  <c r="BZ33" i="1" s="1"/>
  <c r="BY31" i="1"/>
  <c r="BZ31" i="1" s="1"/>
  <c r="BY29" i="1"/>
  <c r="BZ29" i="1" s="1"/>
  <c r="BY27" i="1"/>
  <c r="BZ27" i="1" s="1"/>
  <c r="BY25" i="1"/>
  <c r="BZ25" i="1" s="1"/>
  <c r="BY23" i="1"/>
  <c r="BZ23" i="1" s="1"/>
  <c r="BY21" i="1"/>
  <c r="BZ21" i="1" s="1"/>
  <c r="BY19" i="1"/>
  <c r="BZ19" i="1" s="1"/>
  <c r="AX58" i="1"/>
  <c r="AY58" i="1" s="1"/>
  <c r="AX56" i="1"/>
  <c r="AY56" i="1" s="1"/>
  <c r="AX54" i="1"/>
  <c r="AY54" i="1" s="1"/>
  <c r="AX34" i="1"/>
  <c r="AY34" i="1" s="1"/>
  <c r="AX32" i="1"/>
  <c r="AY32" i="1" s="1"/>
  <c r="AX28" i="1"/>
  <c r="AY28" i="1" s="1"/>
  <c r="AX26" i="1"/>
  <c r="AY26" i="1" s="1"/>
  <c r="AX24" i="1"/>
  <c r="AY24" i="1" s="1"/>
  <c r="AX22" i="1"/>
  <c r="AY22" i="1" s="1"/>
  <c r="AX20" i="1"/>
  <c r="AY20" i="1" s="1"/>
  <c r="AX18" i="1"/>
  <c r="AY18" i="1" s="1"/>
  <c r="BY57" i="1"/>
  <c r="BZ57" i="1" s="1"/>
  <c r="BY55" i="1"/>
  <c r="BZ55" i="1" s="1"/>
  <c r="BY53" i="1"/>
  <c r="BZ53" i="1" s="1"/>
  <c r="BY51" i="1"/>
  <c r="BZ51" i="1" s="1"/>
  <c r="BY49" i="1"/>
  <c r="BZ49" i="1" s="1"/>
  <c r="BY47" i="1"/>
  <c r="BZ47" i="1" s="1"/>
  <c r="BY45" i="1"/>
  <c r="BZ45" i="1" s="1"/>
  <c r="BY43" i="1"/>
  <c r="BZ43" i="1" s="1"/>
  <c r="BY9" i="1"/>
  <c r="BZ9" i="1" s="1"/>
  <c r="BY17" i="1"/>
  <c r="BZ17" i="1" s="1"/>
  <c r="BY13" i="1"/>
  <c r="BZ13" i="1" s="1"/>
  <c r="BY15" i="1"/>
  <c r="BZ15" i="1" s="1"/>
  <c r="BY11" i="1"/>
  <c r="BZ11" i="1" s="1"/>
  <c r="AX16" i="1"/>
  <c r="AY16" i="1" s="1"/>
  <c r="AX14" i="1"/>
  <c r="AY14" i="1" s="1"/>
  <c r="AX12" i="1"/>
  <c r="AY12" i="1" s="1"/>
  <c r="AX10" i="1"/>
  <c r="AY10" i="1" s="1"/>
  <c r="BY60" i="1"/>
  <c r="BZ60" i="1" s="1"/>
  <c r="BY54" i="1"/>
  <c r="BZ54" i="1" s="1"/>
  <c r="BY52" i="1"/>
  <c r="BZ52" i="1" s="1"/>
  <c r="BY50" i="1"/>
  <c r="BZ50" i="1" s="1"/>
  <c r="BY44" i="1"/>
  <c r="BZ44" i="1" s="1"/>
  <c r="BY40" i="1"/>
  <c r="BZ40" i="1" s="1"/>
  <c r="BY30" i="1"/>
  <c r="BZ30" i="1" s="1"/>
  <c r="BY26" i="1"/>
  <c r="BZ26" i="1" s="1"/>
  <c r="BY22" i="1"/>
  <c r="BZ22" i="1" s="1"/>
  <c r="BY16" i="1"/>
  <c r="BZ16" i="1" s="1"/>
  <c r="CZ60" i="1"/>
  <c r="DA60" i="1" s="1"/>
  <c r="CZ58" i="1"/>
  <c r="DA58" i="1" s="1"/>
  <c r="CZ56" i="1"/>
  <c r="DA56" i="1" s="1"/>
  <c r="CZ54" i="1"/>
  <c r="DA54" i="1" s="1"/>
  <c r="CZ52" i="1"/>
  <c r="DA52" i="1" s="1"/>
  <c r="CZ50" i="1"/>
  <c r="DA50" i="1" s="1"/>
  <c r="CZ48" i="1"/>
  <c r="DA48" i="1" s="1"/>
  <c r="CZ46" i="1"/>
  <c r="DA46" i="1" s="1"/>
  <c r="CZ44" i="1"/>
  <c r="DA44" i="1" s="1"/>
  <c r="CZ42" i="1"/>
  <c r="DA42" i="1" s="1"/>
  <c r="CZ40" i="1"/>
  <c r="DA40" i="1" s="1"/>
  <c r="CZ38" i="1"/>
  <c r="DA38" i="1" s="1"/>
  <c r="CZ36" i="1"/>
  <c r="DA36" i="1" s="1"/>
  <c r="CZ32" i="1"/>
  <c r="DA32" i="1" s="1"/>
  <c r="CZ30" i="1"/>
  <c r="DA30" i="1" s="1"/>
  <c r="CZ28" i="1"/>
  <c r="DA28" i="1" s="1"/>
  <c r="CZ26" i="1"/>
  <c r="DA26" i="1" s="1"/>
  <c r="CZ24" i="1"/>
  <c r="DA24" i="1" s="1"/>
  <c r="CZ22" i="1"/>
  <c r="DA22" i="1" s="1"/>
  <c r="CZ20" i="1"/>
  <c r="DA20" i="1" s="1"/>
  <c r="CZ18" i="1"/>
  <c r="DA18" i="1" s="1"/>
  <c r="CZ16" i="1"/>
  <c r="DA16" i="1" s="1"/>
  <c r="CZ14" i="1"/>
  <c r="DA14" i="1" s="1"/>
  <c r="CZ12" i="1"/>
  <c r="DA12" i="1" s="1"/>
  <c r="BY10" i="1"/>
  <c r="BZ10" i="1" s="1"/>
  <c r="BY62" i="1"/>
  <c r="BZ62" i="1" s="1"/>
  <c r="BY56" i="1"/>
  <c r="BZ56" i="1" s="1"/>
  <c r="BY48" i="1"/>
  <c r="BZ48" i="1" s="1"/>
  <c r="BY46" i="1"/>
  <c r="BZ46" i="1" s="1"/>
  <c r="BY42" i="1"/>
  <c r="BZ42" i="1" s="1"/>
  <c r="BY38" i="1"/>
  <c r="BZ38" i="1" s="1"/>
  <c r="BY34" i="1"/>
  <c r="BZ34" i="1" s="1"/>
  <c r="BY32" i="1"/>
  <c r="BZ32" i="1" s="1"/>
  <c r="BY28" i="1"/>
  <c r="BZ28" i="1" s="1"/>
  <c r="BY24" i="1"/>
  <c r="BZ24" i="1" s="1"/>
  <c r="BY20" i="1"/>
  <c r="BZ20" i="1" s="1"/>
  <c r="BY18" i="1"/>
  <c r="BZ18" i="1" s="1"/>
  <c r="BY14" i="1"/>
  <c r="BZ14" i="1" s="1"/>
  <c r="BY12" i="1"/>
  <c r="BZ12" i="1" s="1"/>
  <c r="BY8" i="1"/>
  <c r="BZ8" i="1" s="1"/>
  <c r="AX59" i="1"/>
  <c r="AY59" i="1" s="1"/>
  <c r="AX57" i="1"/>
  <c r="AY57" i="1" s="1"/>
  <c r="AX55" i="1"/>
  <c r="AY55" i="1" s="1"/>
  <c r="AX53" i="1"/>
  <c r="AY53" i="1" s="1"/>
  <c r="AX35" i="1"/>
  <c r="AY35" i="1" s="1"/>
  <c r="AX33" i="1"/>
  <c r="AY33" i="1" s="1"/>
  <c r="AX31" i="1"/>
  <c r="AY31" i="1" s="1"/>
  <c r="AX27" i="1"/>
  <c r="AY27" i="1" s="1"/>
  <c r="AX25" i="1"/>
  <c r="AY25" i="1" s="1"/>
  <c r="AX23" i="1"/>
  <c r="AY23" i="1" s="1"/>
  <c r="AX21" i="1"/>
  <c r="AY21" i="1" s="1"/>
  <c r="AX19" i="1"/>
  <c r="AY19" i="1" s="1"/>
  <c r="AX15" i="1"/>
  <c r="AY15" i="1" s="1"/>
  <c r="AX13" i="1"/>
  <c r="AY13" i="1" s="1"/>
  <c r="AX11" i="1"/>
  <c r="AY11" i="1" s="1"/>
  <c r="CZ59" i="1"/>
  <c r="DA59" i="1" s="1"/>
  <c r="CZ51" i="1"/>
  <c r="DA51" i="1" s="1"/>
  <c r="CZ37" i="1"/>
  <c r="DA37" i="1" s="1"/>
  <c r="CZ35" i="1"/>
  <c r="DA35" i="1" s="1"/>
  <c r="CZ21" i="1"/>
  <c r="DA21" i="1" s="1"/>
  <c r="CZ19" i="1"/>
  <c r="DA19" i="1" s="1"/>
  <c r="CZ11" i="1"/>
  <c r="DA11" i="1" s="1"/>
  <c r="CZ9" i="1"/>
  <c r="DA9" i="1" s="1"/>
  <c r="CZ10" i="1"/>
  <c r="DA10" i="1" s="1"/>
  <c r="CZ8" i="1"/>
  <c r="DA8" i="1" s="1"/>
  <c r="AT8" i="1" l="1"/>
  <c r="AL8" i="1"/>
  <c r="AX8" i="1"/>
  <c r="AY8" i="1" s="1"/>
  <c r="AZ8" i="1" l="1"/>
  <c r="DC2" i="5"/>
  <c r="CT2" i="5"/>
  <c r="CV2" i="5" s="1"/>
  <c r="DB2" i="5" s="1"/>
  <c r="CB2" i="5"/>
  <c r="BU2" i="5"/>
  <c r="CA2" i="5" s="1"/>
  <c r="AP2" i="5"/>
  <c r="AH2" i="5"/>
  <c r="Z2" i="5"/>
  <c r="Z62" i="1" l="1"/>
  <c r="BT58" i="1" l="1"/>
  <c r="BY58" i="1" s="1"/>
  <c r="BZ58" i="1" s="1"/>
  <c r="BT41" i="1"/>
  <c r="BY41" i="1" s="1"/>
  <c r="BZ41" i="1" s="1"/>
  <c r="J56" i="3" l="1"/>
  <c r="DA34" i="1" l="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CA7" authorId="0" shapeId="0">
      <text>
        <r>
          <rPr>
            <sz val="9"/>
            <color indexed="81"/>
            <rFont val="Tahoma"/>
            <family val="2"/>
          </rPr>
          <t xml:space="preserve">Incluye la evaluación del desempeño mensual y bimetsral
</t>
        </r>
      </text>
    </comment>
    <comment ref="DB7" authorId="0" shapeId="0">
      <text>
        <r>
          <rPr>
            <sz val="9"/>
            <color indexed="81"/>
            <rFont val="Tahoma"/>
            <family val="2"/>
          </rPr>
          <t xml:space="preserve">Incluye la evaluación del desempeño mensual y bimetsral
</t>
        </r>
      </text>
    </comment>
    <comment ref="J21" authorId="1" shapeId="0">
      <text>
        <r>
          <rPr>
            <b/>
            <sz val="9"/>
            <color indexed="81"/>
            <rFont val="Tahoma"/>
            <family val="2"/>
          </rPr>
          <t>Dias calendario</t>
        </r>
        <r>
          <rPr>
            <sz val="9"/>
            <color indexed="81"/>
            <rFont val="Tahoma"/>
            <family val="2"/>
          </rPr>
          <t xml:space="preserve">
</t>
        </r>
      </text>
    </comment>
    <comment ref="J34" authorId="1" shapeId="0">
      <text>
        <r>
          <rPr>
            <b/>
            <sz val="9"/>
            <color indexed="81"/>
            <rFont val="Tahoma"/>
            <family val="2"/>
          </rPr>
          <t>&lt;=8:30 minutos</t>
        </r>
      </text>
    </comment>
    <comment ref="Y36" authorId="0" shapeId="0">
      <text>
        <r>
          <rPr>
            <b/>
            <sz val="9"/>
            <color indexed="81"/>
            <rFont val="Tahoma"/>
            <family val="2"/>
          </rPr>
          <t xml:space="preserve">citar textualmente los usuarios que utilizan el indicador.. No aplica para toda la entidad
</t>
        </r>
        <r>
          <rPr>
            <sz val="9"/>
            <color indexed="81"/>
            <rFont val="Tahoma"/>
            <family val="2"/>
          </rPr>
          <t xml:space="preserve">
</t>
        </r>
      </text>
    </comment>
    <comment ref="F37" authorId="1" shapeId="0">
      <text>
        <r>
          <rPr>
            <b/>
            <sz val="9"/>
            <color indexed="81"/>
            <rFont val="Tahoma"/>
            <family val="2"/>
          </rPr>
          <t>Modificado, solicitud 2018IE5706 11/04/2018</t>
        </r>
        <r>
          <rPr>
            <sz val="9"/>
            <color indexed="81"/>
            <rFont val="Tahoma"/>
            <family val="2"/>
          </rPr>
          <t xml:space="preserve">
</t>
        </r>
      </text>
    </comment>
    <comment ref="F38" authorId="1" shapeId="0">
      <text>
        <r>
          <rPr>
            <b/>
            <sz val="9"/>
            <color indexed="81"/>
            <rFont val="Tahoma"/>
            <family val="2"/>
          </rPr>
          <t>Modificado, solicitud 2018IE5706 11/04/2018</t>
        </r>
        <r>
          <rPr>
            <sz val="9"/>
            <color indexed="81"/>
            <rFont val="Tahoma"/>
            <family val="2"/>
          </rPr>
          <t xml:space="preserve">
</t>
        </r>
      </text>
    </comment>
    <comment ref="T42" authorId="0" shapeId="0">
      <text>
        <r>
          <rPr>
            <b/>
            <sz val="9"/>
            <color indexed="81"/>
            <rFont val="Tahoma"/>
            <family val="2"/>
          </rPr>
          <t>la calificación de BUENO Debe incluir un rango y cual es la concordancia con la referencia de 13 procesos al mes?</t>
        </r>
        <r>
          <rPr>
            <sz val="9"/>
            <color indexed="81"/>
            <rFont val="Tahoma"/>
            <family val="2"/>
          </rPr>
          <t xml:space="preserve">
</t>
        </r>
      </text>
    </comment>
    <comment ref="J54" authorId="1" shapeId="0">
      <text>
        <r>
          <rPr>
            <b/>
            <sz val="9"/>
            <color indexed="81"/>
            <rFont val="Tahoma"/>
            <family val="2"/>
          </rPr>
          <t>dias</t>
        </r>
        <r>
          <rPr>
            <sz val="9"/>
            <color indexed="81"/>
            <rFont val="Tahoma"/>
            <family val="2"/>
          </rPr>
          <t xml:space="preserve">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<sst xmlns="http://schemas.openxmlformats.org/spreadsheetml/2006/main" count="2779" uniqueCount="1008">
  <si>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</si>
  <si>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</si>
  <si>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</si>
  <si>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</si>
  <si>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</si>
  <si>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</si>
  <si>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</si>
  <si>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</si>
  <si>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</si>
  <si>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</si>
  <si>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</si>
  <si>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</si>
  <si>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</si>
  <si>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</si>
  <si>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</si>
  <si>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</si>
  <si>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</si>
  <si>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</si>
  <si>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</si>
  <si>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</si>
  <si>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</si>
  <si>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</si>
  <si>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</si>
  <si>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</si>
  <si>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</si>
  <si>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</si>
  <si>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</si>
  <si>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</si>
  <si>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</si>
  <si>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</si>
  <si>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</si>
  <si>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</si>
  <si>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</si>
  <si>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</si>
  <si>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</si>
  <si>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</si>
  <si>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</si>
  <si>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</si>
  <si>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</si>
  <si>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</si>
  <si>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</si>
  <si>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</si>
  <si>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</si>
  <si>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</si>
  <si>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</si>
  <si>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</si>
  <si>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</si>
  <si>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</si>
  <si>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</si>
  <si>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</si>
  <si>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</si>
  <si>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</si>
  <si>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</si>
  <si>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</si>
  <si>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</si>
  <si>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</si>
  <si>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</si>
  <si>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</si>
  <si>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</si>
  <si>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</si>
  <si>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</si>
  <si>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</si>
  <si>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</si>
  <si>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</si>
  <si>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</si>
  <si>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</si>
  <si>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</si>
  <si>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</si>
  <si>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</si>
  <si>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</si>
  <si>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</si>
  <si>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</si>
  <si>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</si>
  <si>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</si>
  <si>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</si>
  <si>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</si>
  <si>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</si>
  <si>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</si>
  <si>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</si>
  <si>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</si>
  <si>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</si>
  <si>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</si>
  <si>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</si>
  <si>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</si>
  <si>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</si>
  <si>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Final del proceso de atención a incidentes</t>
  </si>
  <si>
    <t>Diaria</t>
  </si>
  <si>
    <t>&lt; 75%</t>
  </si>
  <si>
    <t>(&gt;= 75% y &lt; 85%)</t>
  </si>
  <si>
    <t>(&gt;= 85% y &lt; 100%)</t>
  </si>
  <si>
    <t>(= 100%)</t>
  </si>
  <si>
    <t>Mesa de ayuda, Área de tecnología OAP</t>
  </si>
  <si>
    <t>Mariano Garrido</t>
  </si>
  <si>
    <t>Oficina Asesora de Planeación</t>
  </si>
  <si>
    <t>Disponibilidad de servidores -Infraestructura-</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</si>
  <si>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</si>
  <si>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</si>
  <si>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</si>
  <si>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</si>
  <si>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</si>
  <si>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</si>
  <si>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Cumplimiento en la atención a requerimientos de software de la Entidad</t>
  </si>
  <si>
    <t>Final del proceso</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</si>
  <si>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</si>
  <si>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</si>
  <si>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</si>
  <si>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</si>
  <si>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</si>
  <si>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</si>
  <si>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</si>
  <si>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</si>
  <si>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</si>
  <si>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</si>
  <si>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</si>
  <si>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</si>
  <si>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</si>
  <si>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</si>
  <si>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t>Avance en la gestión de las actividades del Plan de Acción Institucional en el periodo evaluado.</t>
  </si>
  <si>
    <t>verificar que actividades debieron cumplirse en el periodo evaluado</t>
  </si>
  <si>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</si>
  <si>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</si>
  <si>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</si>
  <si>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</si>
  <si>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</si>
  <si>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</si>
  <si>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</si>
  <si>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</si>
  <si>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</si>
  <si>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</si>
  <si>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</si>
  <si>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</si>
  <si>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</si>
  <si>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</si>
  <si>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</si>
  <si>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</si>
  <si>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</si>
  <si>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</si>
  <si>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</si>
  <si>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</si>
  <si>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</si>
  <si>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</si>
  <si>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</si>
  <si>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</si>
  <si>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</si>
  <si>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</si>
  <si>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</si>
  <si>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</si>
  <si>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</si>
  <si>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</si>
  <si>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</si>
  <si>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</si>
  <si>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</si>
  <si>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</si>
  <si>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</si>
  <si>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</si>
  <si>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</si>
  <si>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</si>
  <si>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</si>
  <si>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</si>
  <si>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</si>
  <si>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</si>
  <si>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</si>
  <si>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</si>
  <si>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</si>
  <si>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</si>
  <si>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</si>
  <si>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</si>
  <si>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</si>
  <si>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</si>
  <si>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</si>
  <si>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</si>
  <si>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</si>
  <si>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</si>
  <si>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</si>
  <si>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</si>
  <si>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</si>
  <si>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</si>
  <si>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</si>
  <si>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</si>
  <si>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</si>
  <si>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</si>
  <si>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</si>
  <si>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</si>
  <si>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</si>
  <si>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</si>
  <si>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</si>
  <si>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</si>
  <si>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</si>
  <si>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</si>
  <si>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</si>
  <si>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</si>
  <si>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</si>
  <si>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</si>
  <si>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</si>
  <si>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</si>
  <si>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</si>
  <si>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</si>
  <si>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</si>
  <si>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</si>
  <si>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</si>
  <si>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</si>
  <si>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</si>
  <si>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</si>
  <si>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</si>
  <si>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</si>
  <si>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</si>
  <si>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</si>
  <si>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</si>
  <si>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</si>
  <si>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</si>
  <si>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</si>
  <si>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</si>
  <si>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</si>
  <si>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</si>
  <si>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</si>
  <si>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</si>
  <si>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</si>
  <si>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</si>
  <si>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</si>
  <si>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</si>
  <si>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</si>
  <si>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</si>
  <si>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</si>
  <si>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</si>
  <si>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</si>
  <si>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</si>
  <si>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</si>
  <si>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</si>
  <si>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</si>
  <si>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</si>
  <si>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</si>
  <si>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</si>
  <si>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</si>
  <si>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</si>
  <si>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</si>
  <si>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</si>
  <si>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</si>
  <si>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</si>
  <si>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</si>
  <si>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</si>
  <si>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</si>
  <si>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</si>
  <si>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</si>
  <si>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</si>
  <si>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</si>
  <si>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</si>
  <si>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</si>
  <si>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</si>
  <si>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</si>
  <si>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</si>
  <si>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</si>
  <si>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</si>
  <si>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</si>
  <si>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</si>
  <si>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</si>
  <si>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</si>
  <si>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</si>
  <si>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</si>
  <si>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</si>
  <si>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</si>
  <si>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</si>
  <si>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</si>
  <si>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</si>
  <si>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</si>
  <si>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</si>
  <si>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</si>
  <si>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</si>
  <si>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</si>
  <si>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</si>
  <si>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</si>
  <si>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</si>
  <si>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</si>
  <si>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</si>
  <si>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</si>
  <si>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</si>
  <si>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</si>
  <si>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</si>
  <si>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</si>
  <si>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</si>
  <si>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</si>
  <si>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</si>
  <si>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</si>
  <si>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</si>
  <si>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</si>
  <si>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</si>
  <si>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</si>
  <si>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</si>
  <si>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</si>
  <si>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</si>
  <si>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</si>
  <si>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</si>
  <si>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 xml:space="preserve"> =80 Y &lt;95</t>
  </si>
  <si>
    <t>Subsistemas del SIG  que cuenten con indicadores</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</si>
  <si>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</si>
  <si>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</si>
  <si>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</si>
  <si>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</si>
  <si>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</si>
  <si>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</si>
  <si>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</si>
  <si>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</si>
  <si>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</si>
  <si>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</si>
  <si>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</si>
  <si>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</si>
  <si>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</si>
  <si>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</si>
  <si>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</si>
  <si>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</si>
  <si>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</si>
  <si>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</si>
  <si>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</si>
  <si>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</si>
  <si>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</si>
  <si>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</si>
  <si>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</si>
  <si>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</si>
  <si>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</si>
  <si>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</si>
  <si>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</si>
  <si>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</si>
  <si>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</si>
  <si>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</si>
  <si>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</si>
  <si>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</si>
  <si>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</si>
  <si>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</si>
  <si>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</si>
  <si>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</si>
  <si>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</si>
  <si>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</si>
  <si>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</si>
  <si>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</si>
  <si>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</si>
  <si>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</si>
  <si>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</si>
  <si>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</si>
  <si>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</si>
  <si>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</si>
  <si>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</si>
  <si>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</si>
  <si>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</si>
  <si>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</si>
  <si>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</si>
  <si>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</si>
  <si>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</si>
  <si>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</si>
  <si>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</si>
  <si>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</si>
  <si>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</si>
  <si>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</si>
  <si>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&lt;1%</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</si>
  <si>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</si>
  <si>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</si>
  <si>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</si>
  <si>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</si>
  <si>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Reducción en el Consumo de energía</t>
  </si>
  <si>
    <t xml:space="preserve">Reducción en el Consumo de gas </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</si>
  <si>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</si>
  <si>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</si>
  <si>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</si>
  <si>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</si>
  <si>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</si>
  <si>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</si>
  <si>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</si>
  <si>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</si>
  <si>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</si>
  <si>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</si>
  <si>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</si>
  <si>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</si>
  <si>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</si>
  <si>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</si>
  <si>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</si>
  <si>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</si>
  <si>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</si>
  <si>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</si>
  <si>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</si>
  <si>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</si>
  <si>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</si>
  <si>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</si>
  <si>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</si>
  <si>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</si>
  <si>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</si>
  <si>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</si>
  <si>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</si>
  <si>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</si>
  <si>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</si>
  <si>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</si>
  <si>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</si>
  <si>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</si>
  <si>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</si>
  <si>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</si>
  <si>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</si>
  <si>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</si>
  <si>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</si>
  <si>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</si>
  <si>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</si>
  <si>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</si>
  <si>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</si>
  <si>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</si>
  <si>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</si>
  <si>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</si>
  <si>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</si>
  <si>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</si>
  <si>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</si>
  <si>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</si>
  <si>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</si>
  <si>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</si>
  <si>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</si>
  <si>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</si>
  <si>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</si>
  <si>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</si>
  <si>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</si>
  <si>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</si>
  <si>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</si>
  <si>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</si>
  <si>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</si>
  <si>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</si>
  <si>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</si>
  <si>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</si>
  <si>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</si>
  <si>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</si>
  <si>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</si>
  <si>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</si>
  <si>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</si>
  <si>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</si>
  <si>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</si>
  <si>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</si>
  <si>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</si>
  <si>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</si>
  <si>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</si>
  <si>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</si>
  <si>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</si>
  <si>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</si>
  <si>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</si>
  <si>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</si>
  <si>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</si>
  <si>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</si>
  <si>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</si>
  <si>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</si>
  <si>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</si>
  <si>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</si>
  <si>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</si>
  <si>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</si>
  <si>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Servidores retirados con inventario a cargo</t>
  </si>
  <si>
    <t>Humanos y tecnológicos</t>
  </si>
  <si>
    <t>Sistema PCT</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</si>
  <si>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</si>
  <si>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</si>
  <si>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</si>
  <si>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</si>
  <si>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</si>
  <si>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</si>
  <si>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</si>
  <si>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</si>
  <si>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</si>
  <si>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</si>
  <si>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</si>
  <si>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</si>
  <si>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</si>
  <si>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</si>
  <si>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</si>
  <si>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</si>
  <si>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</si>
  <si>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</si>
  <si>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</si>
  <si>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</si>
  <si>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r>
      <rPr>
        <b/>
        <u/>
        <sz val="11"/>
        <color theme="1"/>
        <rFont val="Calibri"/>
        <family val="2"/>
        <scheme val="minor"/>
      </rPr>
      <t>Promedio mensual</t>
    </r>
    <r>
      <rPr>
        <sz val="11"/>
        <color theme="1"/>
        <rFont val="Calibri"/>
        <family val="2"/>
        <scheme val="minor"/>
      </rPr>
      <t xml:space="preserve"> (suma de los días de vehículos atendidos por mantenimiento / el numero de  vehículos en mantenimiento)
</t>
    </r>
    <r>
      <rPr>
        <i/>
        <sz val="11"/>
        <color theme="1"/>
        <rFont val="Calibri"/>
        <family val="2"/>
        <scheme val="minor"/>
      </rPr>
      <t xml:space="preserve">Ref.: </t>
    </r>
    <r>
      <rPr>
        <i/>
        <u/>
        <sz val="11"/>
        <color theme="1"/>
        <rFont val="Calibri"/>
        <family val="2"/>
        <scheme val="minor"/>
      </rPr>
      <t>Fecha de entrada al taller-fecha de salida del taller</t>
    </r>
    <r>
      <rPr>
        <i/>
        <sz val="11"/>
        <color theme="1"/>
        <rFont val="Calibri"/>
        <family val="2"/>
        <scheme val="minor"/>
      </rPr>
      <t xml:space="preserve">
</t>
    </r>
  </si>
  <si>
    <t>Tiempo (Días)</t>
  </si>
  <si>
    <t>Informe diario enviado por el residente del taller  y base de datos del líder parque automotor.</t>
  </si>
  <si>
    <r>
      <rPr>
        <u/>
        <sz val="11"/>
        <color theme="1"/>
        <rFont val="Calibri"/>
        <family val="2"/>
        <scheme val="minor"/>
      </rPr>
      <t>&gt;</t>
    </r>
    <r>
      <rPr>
        <sz val="11"/>
        <color theme="1"/>
        <rFont val="Calibri"/>
        <family val="2"/>
        <scheme val="minor"/>
      </rPr>
      <t xml:space="preserve"> 21 DIAS</t>
    </r>
  </si>
  <si>
    <r>
      <t>(</t>
    </r>
    <r>
      <rPr>
        <u/>
        <sz val="11"/>
        <color theme="1"/>
        <rFont val="Calibri"/>
        <family val="2"/>
        <scheme val="minor"/>
      </rPr>
      <t>&gt;</t>
    </r>
    <r>
      <rPr>
        <sz val="11"/>
        <color theme="1"/>
        <rFont val="Calibri"/>
        <family val="2"/>
        <scheme val="minor"/>
      </rPr>
      <t xml:space="preserve"> 13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</si>
  <si>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&gt;6</t>
    </r>
    <r>
      <rPr>
        <sz val="11"/>
        <color theme="1"/>
        <rFont val="Calibri"/>
        <family val="2"/>
        <scheme val="minor"/>
      </rPr>
      <t xml:space="preserve"> DIAS y  </t>
    </r>
    <r>
      <rPr>
        <u/>
        <sz val="11"/>
        <color theme="1"/>
        <rFont val="Calibri"/>
        <family val="2"/>
        <scheme val="minor"/>
      </rPr>
      <t>&lt;</t>
    </r>
    <r>
      <rPr>
        <sz val="11"/>
        <color theme="1"/>
        <rFont val="Calibri"/>
        <family val="2"/>
        <scheme val="minor"/>
      </rPr>
      <t xml:space="preserve"> 12 DIAS)</t>
    </r>
  </si>
  <si>
    <r>
      <rPr>
        <u/>
        <sz val="11"/>
        <color theme="1"/>
        <rFont val="Calibri"/>
        <family val="2"/>
        <scheme val="minor"/>
      </rPr>
      <t>&lt; 5</t>
    </r>
    <r>
      <rPr>
        <sz val="11"/>
        <color theme="1"/>
        <rFont val="Calibri"/>
        <family val="2"/>
        <scheme val="minor"/>
      </rPr>
      <t xml:space="preserve"> DIAS </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</si>
  <si>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</si>
  <si>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</si>
  <si>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</si>
  <si>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</si>
  <si>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</si>
  <si>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</si>
  <si>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</si>
  <si>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</si>
  <si>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</si>
  <si>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</si>
  <si>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</si>
  <si>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</si>
  <si>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</si>
  <si>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</si>
  <si>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</si>
  <si>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Monitoreo mensual</t>
  </si>
  <si>
    <t>Gestión Logística en Emergencias</t>
  </si>
  <si>
    <t>Contratos de suministros en Ejecución (de Consumo y Controlados) de la Subdirección Logística</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</si>
  <si>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</si>
  <si>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</si>
  <si>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</si>
  <si>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</si>
  <si>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</si>
  <si>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</si>
  <si>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</si>
  <si>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</si>
  <si>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</si>
  <si>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</si>
  <si>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</si>
  <si>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</si>
  <si>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</si>
  <si>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</si>
  <si>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</si>
  <si>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</si>
  <si>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</si>
  <si>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</si>
  <si>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</si>
  <si>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</si>
  <si>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</si>
  <si>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</si>
  <si>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</si>
  <si>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</si>
  <si>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</si>
  <si>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</si>
  <si>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</si>
  <si>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</si>
  <si>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</si>
  <si>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</si>
  <si>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</si>
  <si>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</si>
  <si>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</si>
  <si>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</si>
  <si>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</si>
  <si>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</si>
  <si>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</si>
  <si>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</si>
  <si>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</si>
  <si>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</si>
  <si>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</si>
  <si>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</si>
  <si>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</si>
  <si>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</si>
  <si>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</si>
  <si>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</si>
  <si>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</si>
  <si>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</si>
  <si>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</si>
  <si>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</si>
  <si>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</si>
  <si>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</si>
  <si>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</si>
  <si>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</si>
  <si>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</si>
  <si>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</si>
  <si>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</si>
  <si>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</si>
  <si>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</si>
  <si>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</si>
  <si>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</si>
  <si>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</si>
  <si>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</si>
  <si>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</si>
  <si>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</si>
  <si>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</si>
  <si>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</si>
  <si>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</si>
  <si>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</si>
  <si>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</si>
  <si>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</si>
  <si>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</si>
  <si>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</si>
  <si>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</si>
  <si>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</si>
  <si>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Autos impulsados por abogados</t>
  </si>
  <si>
    <t>Número de procesos impulsados/Número de abogados</t>
  </si>
  <si>
    <t>Numero</t>
  </si>
  <si>
    <t>&lt;=7</t>
  </si>
  <si>
    <t>&gt;8 - &lt;11</t>
  </si>
  <si>
    <t>(=)11 y &lt;13</t>
  </si>
  <si>
    <t>(=)13</t>
  </si>
  <si>
    <t>&gt;15</t>
  </si>
  <si>
    <t>&lt;=15 y &gt;=13</t>
  </si>
  <si>
    <t>&lt;=12 y &gt;=11</t>
  </si>
  <si>
    <t>&lt;=10</t>
  </si>
  <si>
    <t>&lt;</t>
  </si>
  <si>
    <t>No aplica</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</si>
  <si>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</si>
  <si>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</si>
  <si>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</si>
  <si>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</si>
  <si>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</si>
  <si>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Excelente</t>
  </si>
  <si>
    <t>Para la vigencia se realizaron  14 investigaciones debido a las activaciones realizadasen la cuales se determinaron las causas a todas</t>
  </si>
  <si>
    <t>N/A</t>
  </si>
  <si>
    <t>En el mes marzo no se presentó devolución por escrito por parte del área, teniendo en cuenta que las correciones solicitadas por correo no fue tramitada en su momento.</t>
  </si>
  <si>
    <t>&gt;80%</t>
  </si>
  <si>
    <t>Se daran las recomendaciones a los maquinistas desde el taller del cuidado y manejo  del vehiculo.</t>
  </si>
  <si>
    <t>15 DIAS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</si>
  <si>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</si>
  <si>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</si>
  <si>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</si>
  <si>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</si>
  <si>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</si>
  <si>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</si>
  <si>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</si>
  <si>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</si>
  <si>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</si>
  <si>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</si>
  <si>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</si>
  <si>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</si>
  <si>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RESULTADO</t>
  </si>
  <si>
    <t>ABRIL</t>
  </si>
  <si>
    <t>MAYO</t>
  </si>
  <si>
    <t>JUNIO</t>
  </si>
  <si>
    <t>Para la vigencia se realizaron  15 investigaciones debido a las activaciones realizadasen la cuales se determinaron las causas a todas</t>
  </si>
  <si>
    <t xml:space="preserve">MALO </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</si>
  <si>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</si>
  <si>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Para el mes de mayo no se efectuaron devoluciones por escrito por parte del área, las correciones solicitadas por correo fueron tramitadas en su momento.</t>
  </si>
  <si>
    <t>En mayo no se presentó rechazos por parte de la Tesoreria Distrital.</t>
  </si>
  <si>
    <t>PROMEDIO MENSUAL 2do TRIMESTRE</t>
  </si>
  <si>
    <t>RESULTADO 2do TRIMESTRE</t>
  </si>
  <si>
    <t>DESEMPEÑO FINAL 2do TRIMESTRE</t>
  </si>
  <si>
    <t>Cuenta de DESEMPEÑO FINAL 2do TRIMESTRE</t>
  </si>
  <si>
    <t>META 2DO TRIMESTRE</t>
  </si>
  <si>
    <t>JULIO</t>
  </si>
  <si>
    <t>AGOSTO</t>
  </si>
  <si>
    <t>SEPTIEMEBRE</t>
  </si>
  <si>
    <t>se informa a  la subdireccion de gestion corporativa sobre los contratos que finalizan, para dar prioridad sobre estos y agilizar nuevamente la contratacion.</t>
  </si>
  <si>
    <t>La contratacion de personal que se encarga de la atencion de solicitudes locativas baja al 80%, por tal motivo se da prioridad a solicitudes de mayor urgencia.</t>
  </si>
  <si>
    <t>Se da atencion  a emergencias prioritarias, por tal motivo se atienden las solicitudes mas urgentes con el personal que aun cuenta con contrato.</t>
  </si>
  <si>
    <t>PROMEDIO MENSUAL 3er TRIMESTRE</t>
  </si>
  <si>
    <t>RESULTADO 3er TRIMESTRE</t>
  </si>
  <si>
    <t>DESEMPEÑO FINAL 3er TRIMESTRE</t>
  </si>
  <si>
    <t>Durante el trimestre se impartieron 23 procesos de capacitación y entrenamiento con una participación de  465 servidores públicos de la UAECOB.</t>
  </si>
  <si>
    <t>META (per.)2</t>
  </si>
  <si>
    <t>Valor numerador3</t>
  </si>
  <si>
    <t>Valor denominador4</t>
  </si>
  <si>
    <t>RESULTADO 5</t>
  </si>
  <si>
    <t>TENDENCIA
(&gt;=) (&lt;=)6</t>
  </si>
  <si>
    <t>DESEMPEÑO7</t>
  </si>
  <si>
    <t>ANALISIS Y OBSERVACIONES8</t>
  </si>
  <si>
    <t>Acción 
Planteada9</t>
  </si>
  <si>
    <t>META (per.)10</t>
  </si>
  <si>
    <t>Valor numerador11</t>
  </si>
  <si>
    <t>Valor denominador12</t>
  </si>
  <si>
    <t>RESULTADO 13</t>
  </si>
  <si>
    <t>TENDENCIA
(&gt;=) (&lt;=)14</t>
  </si>
  <si>
    <t>DESEMPEÑO15</t>
  </si>
  <si>
    <t>ANALISIS Y OBSERVACIONES16</t>
  </si>
  <si>
    <t>Acción 
Planteada17</t>
  </si>
  <si>
    <t>META (per.)18</t>
  </si>
  <si>
    <t>Valor numerador19</t>
  </si>
  <si>
    <t>Valor denominador20</t>
  </si>
  <si>
    <t>RESULTADO 21</t>
  </si>
  <si>
    <t>TENDENCIA
(&gt;=) (&lt;=)22</t>
  </si>
  <si>
    <t>DESEMPEÑO23</t>
  </si>
  <si>
    <t>ANALISIS Y OBSERVACIONES24</t>
  </si>
  <si>
    <t>Acción 
Planteada25</t>
  </si>
  <si>
    <t>META (per.)26</t>
  </si>
  <si>
    <t>Valor numerador27</t>
  </si>
  <si>
    <t>Valor denominador28</t>
  </si>
  <si>
    <t>RESULTADO 29</t>
  </si>
  <si>
    <t>TENDENCIA
(&gt;=) (&lt;=)30</t>
  </si>
  <si>
    <t>DESEMPEÑO31</t>
  </si>
  <si>
    <t>ANALISIS Y OBSERVACIONES32</t>
  </si>
  <si>
    <t>Acción 
Planteada33</t>
  </si>
  <si>
    <t>META (per.)34</t>
  </si>
  <si>
    <t>Valor numerador35</t>
  </si>
  <si>
    <t>Valor denominador36</t>
  </si>
  <si>
    <t>RESULTADO 37</t>
  </si>
  <si>
    <t>TENDENCIA
(&gt;=) (&lt;=)38</t>
  </si>
  <si>
    <t>DESEMPEÑO39</t>
  </si>
  <si>
    <t>ANALISIS Y OBSERVACIONES40</t>
  </si>
  <si>
    <t>Acción 
Planteada41</t>
  </si>
  <si>
    <t>META (per.)42</t>
  </si>
  <si>
    <t>Valor numerador43</t>
  </si>
  <si>
    <t>Valor denominador44</t>
  </si>
  <si>
    <t>RESULTADO 45</t>
  </si>
  <si>
    <t>TENDENCIA
(&gt;=) (&lt;=)46</t>
  </si>
  <si>
    <t>DESEMPEÑO47</t>
  </si>
  <si>
    <t>ANALISIS Y OBSERVACIONES48</t>
  </si>
  <si>
    <t>Acción 
Planteada49</t>
  </si>
  <si>
    <t>META (per.)50</t>
  </si>
  <si>
    <t>Valor numerador51</t>
  </si>
  <si>
    <t>Valor denominador52</t>
  </si>
  <si>
    <t>RESULTADO 53</t>
  </si>
  <si>
    <t>TENDENCIA
(&gt;=) (&lt;=)54</t>
  </si>
  <si>
    <t>DESEMPEÑO55</t>
  </si>
  <si>
    <t>ANALISIS Y OBSERVACIONES56</t>
  </si>
  <si>
    <t>Acción 
Planteada57</t>
  </si>
  <si>
    <t>META (per.)58</t>
  </si>
  <si>
    <t>Valor numerador59</t>
  </si>
  <si>
    <t>Valor denominador60</t>
  </si>
  <si>
    <t>RESULTADO 61</t>
  </si>
  <si>
    <t>TENDENCIA
(&gt;=) (&lt;=)62</t>
  </si>
  <si>
    <t>DESEMPEÑO63</t>
  </si>
  <si>
    <t>ANALISIS Y OBSERVACIONES64</t>
  </si>
  <si>
    <t>Acción 
Planteada65</t>
  </si>
  <si>
    <t>Cuenta de DESEMPEÑO FINAL 3er TRIMESTRE</t>
  </si>
  <si>
    <t>Resultado (3er trimestre)</t>
  </si>
  <si>
    <t>Meta (3er trimestre)</t>
  </si>
  <si>
    <t>OBJETIVOS ESTRATEGICOS</t>
  </si>
  <si>
    <t>DEPENDENCIA</t>
  </si>
  <si>
    <t>En este periodo se cumplieron a cabalidad todas las piezas previstas sin ningún contra tiempo.</t>
  </si>
  <si>
    <t>En este periodo se cumplieron a cabalidad todas las piezas previstas sin ningún contra tiempo</t>
  </si>
  <si>
    <t>En este periodo se realizaron 6 piezas más de las planeadas, por lo cual se generó un porcentaje mayor en el resultado</t>
  </si>
  <si>
    <t>Para el mes de Enero se planteó emitir 4 noticieros, 4 Bomberos en acción, 4 fotos de la semana, 4 hidrantes, 4 historias en estaciones y 1 revista digital</t>
  </si>
  <si>
    <t>Para el mes de Febrero se planteó emitir 4 noticieros, 4 Bomberos en acción, 4 fotos de la semana, 4 hidrantes, 4 historias en estaciones y 1 revista digital</t>
  </si>
  <si>
    <t>En este periodo se realizaron 9 piezas más de las planeadas, por lo cual se generó un porcentaje mayor en el resultado</t>
  </si>
  <si>
    <t>Para el mes de Marzo se planteó emitir 4 noticieros, 4 Bomberos en acción, 4 fotos de la semana, 4 hidrantes, 4 historias en estaciones y 1 revista digital</t>
  </si>
  <si>
    <t>Para este período no se plantearon actividades de fortalecimiento del control.</t>
  </si>
  <si>
    <t xml:space="preserve">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t>
  </si>
  <si>
    <t>Se programaron y ejecutaron dos actividades, consistentes en publicar en el papel tapíz de los PC de la unidad mensaje relacionado con los pilares de MECI, también se publicaron carteles en difrentes sitios del edificio Comndo relacionados con el tema del fortalecimiento del Control.</t>
  </si>
  <si>
    <t xml:space="preserve">Se presentan 5 actvidades que no se ejecutaron en términos (se iniciaron pero no se entregaron los informes a tiempo), no obstante se están realizando las reuniones de validación de hallasgoz  y los seguimientos correspondientes con el fin de cumplir con las actividades programda en el PAA </t>
  </si>
  <si>
    <t xml:space="preserve">La OCI planeó y ejecuta tres activides para fortalecer la cultura del control  entre ellas: 
- Publicado en el Hidrante tema Tics para la auditoria interna independiente 
- Sensibilización en el uso de la herramienta plan de mejoramiento institucional en la Unidad y Análisis de Causas
-  Al interior de la OCI se realizarón ejercicios de Autoevaluación, autocontrol y autogestión y se  diligenció la herramienta de autoevaluación definida por la Unidad
</t>
  </si>
  <si>
    <r>
      <t xml:space="preserve">Se programaron 28 actividades, de las cuales  1 que a pesar de haberse ejecutado </t>
    </r>
    <r>
      <rPr>
        <sz val="10"/>
        <rFont val="Verdana"/>
        <family val="2"/>
      </rPr>
      <t>no se</t>
    </r>
    <r>
      <rPr>
        <sz val="10"/>
        <color indexed="8"/>
        <rFont val="Verdana"/>
        <family val="2"/>
      </rPr>
      <t xml:space="preserve"> entregó fuera de los plazos establecidos en el Plan Anual de auditorías.</t>
    </r>
  </si>
  <si>
    <t>Medir el cumplimiento en la atención de incidentes reportados a la mesa de ayuda mediante el aplicativo de reporte de incidentes tecnologicos</t>
  </si>
  <si>
    <t>*Reportes Aplicativo del reporte de incidencias tecnologicas.
*Personal Mesa de Ayuda</t>
  </si>
  <si>
    <t>(Casos cerrados y/o solucionados/ No. de casos reportados)*100</t>
  </si>
  <si>
    <t>Aplicativo de reporte de incidentes de tecnologia</t>
  </si>
  <si>
    <t>Andrés Veloza Garibello /Alvaro Andres Diaz Caicedo</t>
  </si>
  <si>
    <t>Medir la disponibilidad de los aplicativos misionales y funcionales de la entidad</t>
  </si>
  <si>
    <t>*Reportes de la disponibilidad de los aplicativos misionales y funcionales de la entidad(logs, etc.)
*Informes mensuales de incidentes</t>
  </si>
  <si>
    <t>PROMEDIO (Avance ponderado de los productos de los planes de acción por Dependencia que hacen parte del Plan de Acción Institucional.</t>
  </si>
  <si>
    <t>PROMEDIO (Avance ponderado de las actividades de los planes de acción por Dependencia que hacen parte del Plan de Acción Institucional.</t>
  </si>
  <si>
    <t>PROMEDIO (Avance ponderado de las actividades del periodo evaluado de los planes de acción por Dependencia que hacen parte del Plan de Acción Institucional.</t>
  </si>
  <si>
    <t>Para el mes de Julio se denota una mejora en el tiempo de respuesta y se crea una mesa de ayuda aleatoria de CONTROLDOC que muestra mejores resultados.</t>
  </si>
  <si>
    <t>1. Para el mes de Julio no se presentó inactividad de los servidores por lo cual presenta un resultado óptimo del 100%.
2. Este resultado está consolidado y al estar al 100 % no tiene variación.</t>
  </si>
  <si>
    <t>Para el mes de agosto se denota una mejora en el tiempo de respuesta y se crea una mesa de ayuda aleatoria de CONTROLDOC que muestra mejores resultados.</t>
  </si>
  <si>
    <t>1. Para el mes de agosto no se presentó inactividad de los servidores por lo cual presenta un resultado óptimo del 100%.
2. Este resultado está consolidado y al estar al 100 % no tiene variación.</t>
  </si>
  <si>
    <t xml:space="preserve">Frente a este riesgo materializado se tomará controles distintos para mitigar la materialización nuevamente de estos riesgos.  </t>
  </si>
  <si>
    <t>La Acción de mejora para estos riesgos, se encuentra relacionado con un hallazgo de la controlaría Auditoría de desempeño Cod. 173 PAD 2018, el cual consiste en "Gestión para la adquisición de un nuevo sistema de Plaqueteo que permita durabilidad y resistencia los usos sometidos a los elementos por la operatividad de los funcionarios".</t>
  </si>
  <si>
    <t>Para el mes de septiembre se denota una mejora en el tiempo de respuesta y se crea una mesa de ayuda aleatoria de CONTROLDOC que muestra mejores resultados.</t>
  </si>
  <si>
    <t>1. Para el mes de septiembre no se presentó inactividad de los servidores por lo cual presenta un resultado óptimo del 100%.
2. Este resultado está consolidado y al estar al 100 % no tiene variación.</t>
  </si>
  <si>
    <t>Para el mes de Abril se denota una mejora en el tiempo de respuesta y se crea una mesa de ayuda aleatoria de control doc que muestgra mejores resultados</t>
  </si>
  <si>
    <t xml:space="preserve">"1, Para el mes de Abril no se presentó inactividad de los servidores por lo cual presenta un resultado óptimo del 100%,
2, Este resultado se promedia ya que la medición entregada de este primer trimestre se hizo consolidada y al estar al 100 % no tiene variación."
</t>
  </si>
  <si>
    <t>Para el mes de Mayo se denota una mejora entra en funcionamiento la mesa de ayuda con el personal contratado de control doc quienes son los responsables del mantenimiento de la plataforma</t>
  </si>
  <si>
    <t xml:space="preserve">"1, Para el mes de Mayo no se presentó inactividad de los servidores por lo cual presenta un resultado óptimo del 100%,
2, Este resultado se promedia ya que la medición entregada de este primer trimestre se hizo consolidada y al estar al 100 % no tiene variación."
</t>
  </si>
  <si>
    <t xml:space="preserve">Excelente </t>
  </si>
  <si>
    <t xml:space="preserve">Frente a este riesgo materializado se tomara controles distintos para mitigar la materizalizacion nuevamente de estos riesgos.  </t>
  </si>
  <si>
    <t>La Acción de mejora para estos riesgos, se encuentra relacionado con un hallazgo de la controlaría Auditoría de desempeño Cod. 173 PAD 2018, el cual consiste en "Gestión para la adquisición de un nuevo sistema de Plaqueteo que permita durabilidad y resistencia los usos sometidos a los elementos por la operatividad de los funcionarios".</t>
  </si>
  <si>
    <t>Para el mes de junio sigue las acciones de mejora  con el personal contratado de control doc quienes son los responsables del mantenimiento de la plataforma</t>
  </si>
  <si>
    <t xml:space="preserve">"1, Para el mes de Junio no se presentó inactividad de los servidores por lo cual presenta un resultado óptimo del 100%,
2, Este resultado se promedia ya que la medición entregada de este primer trimestre se hizo consolidada y al estar al 100 % no tiene variación."
</t>
  </si>
  <si>
    <t>Durante el segundo semestre del año se tramitaron 398 viabilidades en un tiempo no mayor a 2 dias</t>
  </si>
  <si>
    <t>NA</t>
  </si>
  <si>
    <t>1, para el mes de enero se realizó la medición tomando en cuenta que el programa el cual recibe y almacena los requerimientos de mesa de ayuda no arroja una calificación de satisfacción se toman los casos solucionados frente a los casos que no tuvieron solución.</t>
  </si>
  <si>
    <t xml:space="preserve">"1, Para el mes de enero no se presentó inactividad de los servidores por lo cual presenta un resultado óptimo del 100%,
2, Este resultado se promedia ya que la medición entregada de este primer trimestre se hizo consolidada y al estar al 100 % no tiene variación."
</t>
  </si>
  <si>
    <t>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t>
  </si>
  <si>
    <t xml:space="preserve">1, Para el mes  de Febrero no se presentó inactividad de los servidores por lo cual presenta un resultado óptimo del 100%,
2, Este resultado se promedia ya que la medición entregada de este primer trimestre se hizo consolidación  y al estar al 100 % no tiene variación.
</t>
  </si>
  <si>
    <t>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t>
  </si>
  <si>
    <t>se proponer una reunión para el 2 trimestre en la cual se desarrollara un tipo de encuesta o una forma de calificación para determinar la satisfacción del usuario.</t>
  </si>
  <si>
    <t xml:space="preserve">1, Para el mes de Marzo no se presentó inactividad de los servidores por lo cual presenta un resultado óptimo del 100%,
2, Este resultado se promedia ya que la medición entregada de este primer trimestre se hizo consolidación  y al estar al 100 % no tiene variación.
</t>
  </si>
  <si>
    <t xml:space="preserve">El avance de los productos fue del 95% lo que es bueno parala gestion en el primer trimestre del año </t>
  </si>
  <si>
    <t>El promedio de cumplimiento de avance de las actividades del plan de accion institucional es del 20% lo que establece un avance importante en el primer trimestre del año</t>
  </si>
  <si>
    <t>El avance de las actividades en el primer trimestre fue de un 80,33% quedando pendiente ajustes en el siguiente trimestre por trabajar</t>
  </si>
  <si>
    <t xml:space="preserve">Radicado Coris de Derechos de Petición
</t>
  </si>
  <si>
    <t>Durante los meses de julio y agosto del 2019 no se suscribieron minutas de contratos de prestación de servicios, en virtud de la Ley 996 de 2005/ley de garantías.</t>
  </si>
  <si>
    <t>Durante el III Trimestre del año 2019, se brindó asistencia a setenta y dos (72) audiencias.</t>
  </si>
  <si>
    <t>Durante el III Trimestre del año 2019, fueron analizadas noventa y cinco (95) Conciliaciones.</t>
  </si>
  <si>
    <t>Durante el III Trimestre del año 2019, la Oficina Asesora Jurídica brindo asesoría a las diferentes Oficinas y Subdirecciones de la UAECOB en los relacionado con estudios previos, revisión de objeto, obligaciones, y valores.</t>
  </si>
  <si>
    <t>La oficina Asesora Jurídica dio respuesta a sesenta y dos (62) solicitudes de certificados y circulares las cuales fueron tramitados en su totalidad.</t>
  </si>
  <si>
    <t>Durante el II Trimestre del año 2019, se brindo asistencia a Cuarenta y Nueve (49) audiencias</t>
  </si>
  <si>
    <t>Durante el II Trimestre del año 2019, fueron analizadas Once (11) fichas en Comité</t>
  </si>
  <si>
    <t>Durante el II Trimestre del año 2019, la Oficina Asesora Jurídica brindo asesoria a las diferentes Oficinas y Subdirecciones de la UAECOB en los relacionado con estudios previos, revisión de objeto, obligaciones, valores</t>
  </si>
  <si>
    <t>Durante los meses de Mayo y Junio del 2019 el promedio en la elaboración de la minutas de prestación de servicios por parte de la Oficina Asesora Jurídica fue de Un (1)día, cumpliendo con el parametro exigido en el Indicador</t>
  </si>
  <si>
    <t>Durante el II Trimestre del año 2019, se tramitaron 48 peticiones, correspondientes a (Circulares, Certificados y requerimientos)</t>
  </si>
  <si>
    <t>Durante los meses de Enero y Febrero del 2019 el promedio en la elaboración de la minutas de prestación de servicios por parte de la Oficina Asesora Jurídica fue de Un (1)día, cumpliendo con el parametro exigido en el Indicador</t>
  </si>
  <si>
    <t>Durante el I Trimestre del año 2019, se brindo asistencia a Sesenta y Cinco (65) audiencias</t>
  </si>
  <si>
    <t>Durante el I Trimestre del año 2019, fueron analizadas Veinte (20) fichas en Comité</t>
  </si>
  <si>
    <t>Durante el I Trimestre del año 2019, la Oficina Asesora Jurídica brindo asesoria a las diferentes Oficinas y Subdirecciones de la UAECOB en los relacionado con estudios previos, revisión de objeto, obligaciones, valores</t>
  </si>
  <si>
    <t>Durante el I Trimestre del año 2019, se tramitaron 85 peticiones, correspondientes a (Circulares, Certificados y requerimientos)</t>
  </si>
  <si>
    <t>Se emitieron para el mes de Julio 45 constancias solicitadas por los usuarios.</t>
  </si>
  <si>
    <t>Para la vigencia se realizaron 10 investigaciones debido a las activaciones realizadas, en la cuales se determinaron las causas de las 10 investigaciones.</t>
  </si>
  <si>
    <t>Se realizan 8 visitas de verificación aleatorias a los conceptos de bajo riesgo emitidos por la entidad y se ratifican todas las visitas.</t>
  </si>
  <si>
    <t>Se reportan 32 eventos masivos ya que en el mes de Julio aumentaron, debido a que los empresarios dedicados a realizar eventos de aglomeración de público retomaron sus actividades luego de la Copa América.</t>
  </si>
  <si>
    <t>Se realizaron las revisiones técnicas en los tiempos establecidos, con los procedimientos de acuerdo con la disponibilidad de las estaciones; a pesar de los inconvenientes presentados con la implementación del tercer turno y con la transición de los procesos de contratación.</t>
  </si>
  <si>
    <t>Se tramitan las solicitudes recibidas con el comandante de enlace en operativa y se direcciona a la estación correspondiente para su programación.</t>
  </si>
  <si>
    <t>Se emitieron para el mes de agosto 42 constancias solicitadas por los usuarios.</t>
  </si>
  <si>
    <t>Para la vigencia se realizaron 21 investigaciones debido a las activaciones realizadas en las cuales se determinaron las causas a todas.</t>
  </si>
  <si>
    <t>Se realizan 6 visitas de verificación aleatorias a los conceptos de bajo riesgo emitidos por la entidad y se ratifican todas las visitas.</t>
  </si>
  <si>
    <t>Se reporta 65 eventos masivos, en el mes de agosto se incrementó debido a que se realiza el festival de verano y temporadas de teatro en la capital.</t>
  </si>
  <si>
    <t>Se realizaron las revisiones técnicas en los tiempos establecidos en los procedimientos de acuerdo con la disponibilidad de las estaciones; a pesar de los inconvenientes presentados con la implementación del tercer turno y con la transición de los procesos de contratación.</t>
  </si>
  <si>
    <t>Se emitieron para el mes de septiembre cincuenta y seis (56) constancias solicitadas por los usuarios.</t>
  </si>
  <si>
    <t>Para la vigencia se realizaron 17 investigaciones debido a las activaciones realizadas, en la cual se determinó la causa de las 17 investigaciones.</t>
  </si>
  <si>
    <t>Se capacitaron 2 grupos de empresas; uno de ellos conformado por 8 pequeñas empresas; Igualmente se capacitó una empresa adicional, para un total de dos grupos. 
Las empresas reportadas corresponden a lo programado para la vigencia.</t>
  </si>
  <si>
    <t>Se realizan 4 visitas de verificación aleatorias a los conceptos de bajo riesgo emitidos por la entidad y se ratifican todas las visitas.</t>
  </si>
  <si>
    <t>Se reportaron 33 eventos masivos en el mes de septiembre; se mantiene el número de eventos debido a que se realizaron diferentes conciertos en el movistar arena, temporadas de teatro y el oktoberfest.</t>
  </si>
  <si>
    <t>Se realizaron las revisiones técnicas en los tiempos establecidos y con los procedimientos de acuerdo con la disponibilidad de las estaciones; a pesar de los inconvenientes presentados con la implementación del tercer turno y con la transición de los procesos de contratación.</t>
  </si>
  <si>
    <t>Se emitieron para el mes de Abril  43 contancias solictadas por los usuarios</t>
  </si>
  <si>
    <t>Para la vigencia se realizaron  13 investigaciones debido a las activaciones realizadasen la cuales se determinaron las causas a todas</t>
  </si>
  <si>
    <t>Se capacitaron 4 brigadas  contra incedio las cuales corresponden a las personas reportadas</t>
  </si>
  <si>
    <t>Se realizan 5 visitas de verificacion aleatorias a los conceptos de bajo riesgo emitidos por la entidad y se ratifican todos las visitas.</t>
  </si>
  <si>
    <t>Se reporta 18 eventos masivos ya que en el mes de Abril  se disminuyo debido al que se realizo un receso en la semana santa.</t>
  </si>
  <si>
    <t>Se realizaron las revisiones tecnicas en los tiempos establecidos en los procedimientos  de acuerdo con las disponibilidad de las estaciones. A un con los inconvenientes presentados con la implementacion del tercer turno y con la transicion de los procesos de contratacion</t>
  </si>
  <si>
    <t>Se tramitan las solicitude recibidas con el comandante de enlace en operativa y se direcciona a la estacion correspondiente para su programacion</t>
  </si>
  <si>
    <t>Se emitieron para el mes de Mayo 45 contancias solictadas por los usuarios</t>
  </si>
  <si>
    <t>Se capacitaron 11 brigadas  contra incedio las cuales corresponden a las personas reportadas</t>
  </si>
  <si>
    <t>Se realizan 2 visitas de verificacion aleatorias a los conceptos de bajo riesgo emitidos por la entidad y se ratifican todos las visitas.</t>
  </si>
  <si>
    <t xml:space="preserve">Se reporta 28 eventos masivos ya que en el mes de Mayo  se incrementa debido al que los empresarios dedicados a realizar eventos de aglomeración de público por motivo de copa América adelantaron eventos. </t>
  </si>
  <si>
    <t>Se emitieron para el mes de Junio 43 contancias solictadas por los usuarios</t>
  </si>
  <si>
    <t>Para la vigencia se realizaron  21 investigaciones debido a las activaciones realizadasen la cuales se determinaron las causas a todas</t>
  </si>
  <si>
    <t>Se capacitaron 10 brigadas  contra incedio las cuales corresponden a las personas reportadas</t>
  </si>
  <si>
    <t>Se realizan 12 visitas de verificacion aleatorias a los conceptos de bajo riesgo emitidos por la entidad y se ratifican todos las visitas.</t>
  </si>
  <si>
    <t>Se reporta 17 eventos masivos ya que en el mes de Junio  se disminuye debido al que los empresarios dedicados a realizar eventos de aglomeración de público por motivo de copa América adelantaron eventos.</t>
  </si>
  <si>
    <t xml:space="preserve">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t>
  </si>
  <si>
    <t>Se realizan el acompañamiento a 2 simulacros y 3 asesorias en simulaciones.</t>
  </si>
  <si>
    <t>Se emitieron para el mes de Enero 44 contancias solictadas por los usuarios</t>
  </si>
  <si>
    <t>Para la vigencia se realizaron  20 investigaciones debido a las activaciones realizadasen la cuales se determinaron las causas a todas</t>
  </si>
  <si>
    <t xml:space="preserve">Para el mes de enero no se realziaron capacitacion a brigadas contra incendio ya que en este mes se realiza la concetacion de objetivos y metas para el año y asu vez se reciben y programan las solictudes capacitacion para dar inicio en el mes de febrero </t>
  </si>
  <si>
    <t>se realizan 4 visitas de verificacion aleatorias a los conceptos de bajo riesgo emitidos por la entidad y se ratifican todos las visitas.</t>
  </si>
  <si>
    <t>Se asistieron a todos los eventos programados de puesto fijo o alta complejidad aprobados por la entidad.</t>
  </si>
  <si>
    <t>Se emitieron para el mes de Febrero 52 contancias solictadas por los usuarios</t>
  </si>
  <si>
    <t>Se capacitaron 2 brigadas  contra incedio las cuales corresponden a las personas reportadas</t>
  </si>
  <si>
    <t>Se emitieron para el mes de Marzo 41 contancias solictadas por los usuarios</t>
  </si>
  <si>
    <t>se realizan 3 visitas de verificacion aleatorias a los conceptos de bajo riesgo emitidos por la entidad y se ratifican todos las visitas.</t>
  </si>
  <si>
    <t>se observa un leve incremento de los puestos fijos o eventos de alta complejidad debido al inicio de la liga profesional de futbol colombiano.</t>
  </si>
  <si>
    <t>&lt;=45%</t>
  </si>
  <si>
    <t>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"cero permisos" para disminuir el ausentismo.</t>
  </si>
  <si>
    <t>El tiempo de atención de servicios IMER resultó en 1:19   por encima de la meta, dado que existen factores externos que afectan la movilización a los incidentes, dentro de ellos se puede resaltar el aumento del parque automotor de la ciudad.</t>
  </si>
  <si>
    <t>De los servicios de tipología INCENDIOS no se tendrán en cuenta la tipología forestal, dada la complejidad de la atención de este tipo de servicios.</t>
  </si>
  <si>
    <t>Se realizó durante el periodo, la atención de los servicios de emergencia, conforme a las tipologías establecidas en el árbol de servicios de la entidad.</t>
  </si>
  <si>
    <t xml:space="preserve">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"cero permisos" para disminuir el ausentismo. </t>
  </si>
  <si>
    <t>El tiempo de atención de servicios IMER resultó en 1:10   por encima de la meta, dado que existen factores externos que afectan la movilización a los incidentes, dentro de ellos se puede resaltar el aumento del parque automotor de la ciudad.</t>
  </si>
  <si>
    <t>Para el tercer trimestre de 2019, el 19 de julio de 2019, se publicó la actualización del procedimiento de rescate vehicular, el cual hace parte de los procesos misionales de la Subdirección y la Entidad.</t>
  </si>
  <si>
    <t>Actualizar los procedimientos para completar los necesarios en la vigencia.</t>
  </si>
  <si>
    <t xml:space="preserve">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"cero permisos" para  disminuir el ausentismo. </t>
  </si>
  <si>
    <t>El tiempo de atención de servicios IMER resultó en 1:08 por encima de la meta, dado que existen factores externos que afectan la movilización a los incidentes, dentro de ellos se puede resaltar el aumento del parque automotor de la ciudad.</t>
  </si>
  <si>
    <t>Durante el segundo trimestre de 2019 no se han actualizado procedimientos de la Subdirección Operativa.</t>
  </si>
  <si>
    <t>Realizar la actualización de los procedimientos.</t>
  </si>
  <si>
    <t>A partir de la información suministrada por las estaciones y contrastada con los reportes de Central de Radio, se realiza un análisis del índice de ausentismo de personal de todas las Compañías.</t>
  </si>
  <si>
    <t>Concientizar al personal operativo el objetivo y la funcionalidad de restringir los permisos.</t>
  </si>
  <si>
    <t>El tiempo de atención de servicios IMER resultó en 0,73´   por encima de la meta, dado que existen factores externos que afectan la movilización a las emergencias, dentro de ellos se puede resaltar el aumento del parque automotor de la ciudad.</t>
  </si>
  <si>
    <t>De los  servicios de tipología INCENDIOS no se tendrán  en cuenta la tipologia forestal, dada la complejidad de la atención de este tipo de servicios.</t>
  </si>
  <si>
    <t xml:space="preserve">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Otro factor importante que se ha estado presentando es la solicitud y aprobación de las licencias no remuneradas, donde se ha visto que ha disminuido el ausentismo laboral de los uniformados de la UAECOB.
La implementacion  del tercer turno y la entrada del curso 45,  a apoyar en las estaciones, esta logrando el objetivo de cero permisos al igual  que disminur el ausentismo y asi reflejar en  la META planteada. </t>
  </si>
  <si>
    <t>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t>
  </si>
  <si>
    <t>Poner en servicio pronto, las máquinas que se encuentran en mantenimiento.</t>
  </si>
  <si>
    <t>Realizar la actualización de los procedimientos de Incendios y los que sean necesarios, durante el siguiente semestre de la vigencia en curso.</t>
  </si>
  <si>
    <t xml:space="preserve">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La implementacion  del tercer turno y la entrada del curso 45,  a apoyar en las estaciones, esta logrando el objetivo de cero permisos al igual  que disminur el ausentismo y asi reflejar en  la META planteada. </t>
  </si>
  <si>
    <t>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t>
  </si>
  <si>
    <t>El tiempo de atención de servicios IMER resultó en 1:79´   por encima de la meta, dado que existen factores externos que afectan la movilización a las emergencias, dentro de ellos se puede resaltar el aumento del parque automotor de la ciudad.</t>
  </si>
  <si>
    <t>El tiempo de atención de servicios IMER resultó en 1:22´ por encima de la meta, dado que existen factores externos que afectan la movilización a las emergencias, dentro de ellos se puede resaltar el aumento del parque automotor de la ciudad.</t>
  </si>
  <si>
    <t>Durante el primer trimestre de 2019 no se han actualizado procedimientos de la Subdirección Operativa.</t>
  </si>
  <si>
    <t>Realizar la actualización de los procedimientos de Incendios.</t>
  </si>
  <si>
    <t>El tiempo de atención de servicios IMER resultó en 1:29´ por encima de la meta, dado que existen factores externos que afectan la movilización a las emergencias, dentro de ellos se puede resaltar el aumento del parque automotor de la ciudad.</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</si>
  <si>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</si>
  <si>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</si>
  <si>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</si>
  <si>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</si>
  <si>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</si>
  <si>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</si>
  <si>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</si>
  <si>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</si>
  <si>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 xml:space="preserve">Líderes de los Subprocesos SIG
</t>
  </si>
  <si>
    <r>
      <t xml:space="preserve">Número total de procesos/ Promedio días </t>
    </r>
    <r>
      <rPr>
        <i/>
        <sz val="11"/>
        <rFont val="Calibri"/>
        <family val="2"/>
        <scheme val="minor"/>
      </rPr>
      <t>(fecha de apertura-fecha de acta de reparto</t>
    </r>
    <r>
      <rPr>
        <sz val="11"/>
        <rFont val="Calibri"/>
        <family val="2"/>
        <scheme val="minor"/>
      </rPr>
      <t>)</t>
    </r>
  </si>
  <si>
    <t>Gestion integrada</t>
  </si>
  <si>
    <t>Cumplimiento del programa de capacitación PIGA en la UAECOB</t>
  </si>
  <si>
    <t>Socializar al personal de la UAECOB, en el ahorro y uso eficiente de los recursos (agua, energía, gas y papel)</t>
  </si>
  <si>
    <t>(Número capacitaciones  realizadas / Número de capacitaciones programadas) *100</t>
  </si>
  <si>
    <t>Actas de asistencia y desarrollo de la metodología planificada.</t>
  </si>
  <si>
    <t>&gt;51 y &lt; 80</t>
  </si>
  <si>
    <t>Comparativo de faltantes del inventario</t>
  </si>
  <si>
    <t xml:space="preserve">Identificar faltantes del inventario </t>
  </si>
  <si>
    <t>Disminuir el 10% de la desviación respecto al semestre anterior</t>
  </si>
  <si>
    <t>Reporte emitido por el área de almacen</t>
  </si>
  <si>
    <t>Existencias según PCT/ Inventario efectuado</t>
  </si>
  <si>
    <t>&lt; 8%</t>
  </si>
  <si>
    <t>&lt; 8% y &gt; 9.9%</t>
  </si>
  <si>
    <r>
      <t>&gt;</t>
    </r>
    <r>
      <rPr>
        <sz val="11"/>
        <color indexed="8"/>
        <rFont val="Calibri"/>
        <family val="2"/>
        <scheme val="minor"/>
      </rPr>
      <t xml:space="preserve"> 10%</t>
    </r>
  </si>
  <si>
    <r>
      <rPr>
        <u/>
        <sz val="11"/>
        <color indexed="8"/>
        <rFont val="Calibri"/>
        <family val="2"/>
        <scheme val="minor"/>
      </rPr>
      <t>&gt;</t>
    </r>
    <r>
      <rPr>
        <sz val="11"/>
        <color indexed="8"/>
        <rFont val="Calibri"/>
        <family val="2"/>
        <scheme val="minor"/>
      </rPr>
      <t>20%</t>
    </r>
  </si>
  <si>
    <t>Alamcen</t>
  </si>
  <si>
    <t>Profesional de Almacen</t>
  </si>
  <si>
    <t>El compromiso del equipo de la OCID conllevó al cumplimiento efectivo del indicador.</t>
  </si>
  <si>
    <t xml:space="preserve">No se presentó rechazos por parte del área Financiera en este mes, las correcciones solicitadas vía correo fueron tramitadas en su momento. </t>
  </si>
  <si>
    <t>En este mes se presentó dos rechazos por parte de la Tesorería, cuenta invalida y cuenta no abierta.</t>
  </si>
  <si>
    <t>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t>
  </si>
  <si>
    <t>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t>
  </si>
  <si>
    <t>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t>
  </si>
  <si>
    <t xml:space="preserve">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t>
  </si>
  <si>
    <t>En agosto no se presentó devoluciones por escrito por parte del área, las correcciones solicitadas vía correo fueron tramitadas en su momento.</t>
  </si>
  <si>
    <t>En lo que respecta a este mes de agosto se presentó tres rechazos por parte de la Tesorería Distrital. Por cuentas erradas o bloqueadas.</t>
  </si>
  <si>
    <t>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t>
  </si>
  <si>
    <t>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t>
  </si>
  <si>
    <t>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t>
  </si>
  <si>
    <t>Las acciones reportadas en la Ruta de Calidad para el trimestre no han tenido seguimiento, por lo tanto, no se puede definir si son efectivas aún. Por tal razón el indicador debe ser modificado en su periodicidad a anual.</t>
  </si>
  <si>
    <t>Solicitar la modificación de la periodicidad del indicador.</t>
  </si>
  <si>
    <t>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t>
  </si>
  <si>
    <t>Verificando la información, se puede determinar que, de las peticiones registradas, es decir 24, las restantes 5 faltan por responder en términos para un total de efectividad del 79%.</t>
  </si>
  <si>
    <t xml:space="preserve">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
Para este proceso se tiene en cuenta los meses de junio, julio y agosto, Informes de satisfacción. </t>
  </si>
  <si>
    <t>Se realizó una jornada de socialización al personal de la UAECOB, en el ahorro y uso eficiente de los recursos (agua, energía, gas y papel) en las 18 sedes.</t>
  </si>
  <si>
    <t>En este mes no se presentó devoluciones por escrito por parte del área, las correcciones solicitada por correo fueron tramitadas en su momento.</t>
  </si>
  <si>
    <t>En septiembre no se presentó rechazos por parte de la Tesorería Distrital.</t>
  </si>
  <si>
    <t>Con corte a este trimestre se giró el 79,63% de los compromisos del mismo periodo, esto corresponde a la dinámica de la unidad y los contratos suscritos.</t>
  </si>
  <si>
    <t xml:space="preserve">Al término del tercer trimestre se ha cancelado el 63,69% de las reservas presupuestadas, se espera que en lo que resta del año los pagos superen el 90%. </t>
  </si>
  <si>
    <t>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t>
  </si>
  <si>
    <t>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t>
  </si>
  <si>
    <t xml:space="preserve">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t>
  </si>
  <si>
    <t xml:space="preserve">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t>
  </si>
  <si>
    <r>
      <rPr>
        <b/>
        <sz val="11"/>
        <color theme="1"/>
        <rFont val="Calibri"/>
        <family val="2"/>
        <scheme val="minor"/>
      </rPr>
      <t>EL COMPROMISO DEL EQUIPO DE LA OCDI CONLLEVÓ AL CUMPLIMIENTO EFECTIVO DEL INDICADOR</t>
    </r>
    <r>
      <rPr>
        <sz val="11"/>
        <color theme="1"/>
        <rFont val="Calibri"/>
        <family val="2"/>
        <scheme val="minor"/>
      </rPr>
      <t xml:space="preserve"> </t>
    </r>
  </si>
  <si>
    <t>En lo que respecta al mes de abril no se efectuó devoluciones por escrito, teniendo en cuenta que las correciones solicitadas por correo fueron tramitada en su momento.</t>
  </si>
  <si>
    <t>Para el mes de abril se presentó un rechazo por parte de la Tesoreria Distrital, cuenta no existe.</t>
  </si>
  <si>
    <t>En abril esta pendiente de comprometer el 18,56% de las disponibilidades solicitadas, esto corresponde a contratación por prestacion de servicios que aun falta, el proceso de mantenimiento del parque automotor, unas interventorias (Bellavista, Ferias y Adecuaciones), el proceso de alimentación e hidratación y el proceso recolecció y destrucción de polvora.</t>
  </si>
  <si>
    <t>Con corte al mes de abril se ha ejecutado el 24,83% presupuestalmente, esto corresponde a la contratación de prestación de servicios, nómina y aportes, servicios públicos y unos contratos de apoyo y por efecto de la reducción presupuestal de $1.600´8 millones.</t>
  </si>
  <si>
    <t>Para el mes de Abril, el area de Infraestructura cuenta con el personal necesario e idoneo al igual que el contrato de ferreteria para suplir los requerimientos locativos, adecuacion y mejoras en las instalaciones de la UAECOB</t>
  </si>
  <si>
    <t>En espera de la entrada en marcha del contrato cuyo objeto es "Realizar el mantenimiento predictivo, correctivo, adecuaciones y mejoras a las instalaciones de la s dependencias de UAECOB" el cual esta a la espera de la adjudicacion del contrato de Interventoria para su inicio.</t>
  </si>
  <si>
    <t>Las Comunicaciones Oficiales entregadas por la Firma 4-72 en el mes de  Abril de 2019, fueron  632 se produjeron 54  devoluciones durante el mismo, equivalentes a un 15%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578 documentos, correspondientes a un 85%.</t>
  </si>
  <si>
    <t xml:space="preserve">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t>
  </si>
  <si>
    <t xml:space="preserve">EL COMPROMISO DEL EQUIPO DE LA OCDI CONLLEVÓ AL CUMPLIMIENTO EFECTIVO DEL INDICADOR </t>
  </si>
  <si>
    <t>Con corte al mes de mayo esta pendiente por comprometer el 19,83% de lo solicitado, esto corresponde al proceso de mantenimiento del parque automotor, el proceso de alimentación e hidratación, Estudios y diseños obra de Ferias y la adquisición de elementos de protección de busqueda y rescate.</t>
  </si>
  <si>
    <t>Al mes de mayo se ha ejecutado el 30,61% del presupueso, esto corresponde a la contratación de prestación de servicios, nómina y aportes, servicios públicos, las interventorias de Bellavista y de Adecuaciones, el proceso recolección y destrucción de polvora y unos contratos de apoyo.</t>
  </si>
  <si>
    <t>El rendimiento para evaluar el nivel de atención frente a las necesidades locativas. A sufrido una disminucion debido al empalme que se esta efectuando con el contratista que se encargara de realizar los requerimientos locativos en las instalaciones de la UAECOB y la interventoria a cargo del proyecto.</t>
  </si>
  <si>
    <t>Las Comunicaciones Oficiales entregadas por la Firma 4-72 en el mes de  Mayo de 2019, fueron  933 se produjeron 105 devoluciones durante el mismo, equivalentes a un 11%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827 comunicaciones, correspondientes a un 89%.</t>
  </si>
  <si>
    <t xml:space="preserve">Se identificaron en la  ruta de la calidad las acciones de mejora en el plan de mejoramiento institucional,  para los Subprocesos  que integra el SIG. </t>
  </si>
  <si>
    <t>Solicitar a los subprocesos con acciones vigentes, celeridad en el cumplimiento de las mismas.</t>
  </si>
  <si>
    <t>CON EXELENCIA SE CUMPLIERON CON LAS METAS ESTABLECIDAS.</t>
  </si>
  <si>
    <t xml:space="preserve">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t>
  </si>
  <si>
    <t>Verificando la información, se puede determinar que de 79 peticiones faltan en términos legales 10 por responder,  con un cumplimiento del 87% del total, pero hay que tener en cuenta que las que faltan son en términos legales.</t>
  </si>
  <si>
    <t>De acuerdo con el periodo repostado se nota una baja en el indicador de satisfacción a las preguntas de las PQRS, sin embargo se cumple con la meta por encima del 90%, el cual para el perido se reporta un total de 93,7%, de igual forma hay que realizar un análisis de la baja porcentual en comparación al periodo anterior.</t>
  </si>
  <si>
    <t>Se realizaron las capacitaciones programadas para el trimestre, sobre los programas de gestión Ambiental para el ahorro de los recursos y manejo de residuos.</t>
  </si>
  <si>
    <t>En junio no fue necesario efectuar devoluciones por escrito por parte del área, las correcciones solicitadas por correo se tramitaron en su momento.</t>
  </si>
  <si>
    <t>Respecto al mes de junio se presentó dos rechazos por parte de la Tesoreria Distrital por cuentas erroneas.</t>
  </si>
  <si>
    <t>Para el segundo trimestre se ha girado el 72,42% de los compromisos de lo corrido del año, que corresponde al normal funcionamiento de la Entidad.</t>
  </si>
  <si>
    <t xml:space="preserve">En este primer semestre se pagó el 47,93% de las reservas, se espera cancelar la mayor parte en el tercer trimestre. </t>
  </si>
  <si>
    <t>En el mes de junio esta pendiente de comprometer el 16,99% de las disponibilidades solicitadas, esto corresponde al proceso de mantenimiento del parque automotor, Estudios y diseños obra de Ferias, la adquisición de elementos de protección de busqueda y rescate y la adquisición de equipos de radio comunicación.</t>
  </si>
  <si>
    <t>Para el mes de junio se ha ejecutado el 38,24% del presupuesto, esto corresponde a la contratación de prestación de servicios, nómina y aportes, servicios públicos, las interventorias de Bellavista y adecuación de estaciones, el proceso recolección y destrucción de polvora y unos contratos de apoyo.</t>
  </si>
  <si>
    <t>Las Comunicaciones Oficiales entregadas por la Firma 4-72 en el mes de  Junio de 2019, fueron  646 se produjeron 90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556 comunicaciones, correspondientes a un 86 %.</t>
  </si>
  <si>
    <t>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De igual manera, se da claridad que se hace necesario cambiar algunas variables del indicador de la tabla de indicadores para dar mas eficiencia al indicador. Se esta trabajando para el cambio del mismo en el tablero.</t>
  </si>
  <si>
    <t xml:space="preserve">En el mes de enero no se presentaron rechazos por parte del área Financiera, lo anterior teniendo en cuenta que en este mes no se tramitan cuentas por cuanto las reservas se aprueban a final de mes.   </t>
  </si>
  <si>
    <t>No se presentó ningun rechazo por parte de la Tesoreria en enero.</t>
  </si>
  <si>
    <t>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t>
  </si>
  <si>
    <t>En este mes la totalidad de la ejecución corresponde a nómina, servicios públicos y unas prestaciones de servicios.</t>
  </si>
  <si>
    <t xml:space="preserve">Se da atencion  a emergencias prioritarias, con  el personal de infraestrutura que tiene contrato, a la fecha se cuenta con una persona. </t>
  </si>
  <si>
    <t>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t>
  </si>
  <si>
    <t>En este mes no se presentó devoluciones por escrito por parte del área, teniendo en cuenta que las correciones solicitadas por correo fueron tramitada en su momento.</t>
  </si>
  <si>
    <t>Se presentaron cuatro rechazos por parte de la Tesoreria en febrero, por cuentas inactivas y por topes.</t>
  </si>
  <si>
    <t>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t>
  </si>
  <si>
    <t xml:space="preserve">La ejecución presupuestal a febrero corresponde la mayor parte a los gastos de nómina, servicios públicos y contratos nuevos de prestación de servicios.   </t>
  </si>
  <si>
    <t>Se da atencion  a emergencias prioritarias, por tal motivo se atienden las solicitudes mas urgentes con el personal que se encuentra con contrato.</t>
  </si>
  <si>
    <t>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t>
  </si>
  <si>
    <t>Se presentó una acción correctiva en el mes de marzo del SIG , a  la oficna de Control interno, la cual es efectiva respecto a la ejecución del plan de acción establecido para la eliminación de las no conformidades detectadas.</t>
  </si>
  <si>
    <t xml:space="preserve">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t>
  </si>
  <si>
    <t>Se cumple con las respuestas en términos de Ley, donde se recibió en el trimestre 85 peticiones quedando por responder 8  requerimientos que se encuentran en los tiempos de oportunidad según lo que contempla la norma, cumpliendo con el 91% de las respuestas en mención.</t>
  </si>
  <si>
    <t>Se cumple con la meta establecida durante el periodo de reporte, de acuerdo a lo que respondieron los ciudadanos, es decir, los encuestados con respuesta positiva constituye a 100%, este reporte se genera con las bases de datos de enero y febrero 2019</t>
  </si>
  <si>
    <t>En marzo se presentó tres rechazos por parte de la Tesoreria Distrital, la cuanta no corresponde al tercero.</t>
  </si>
  <si>
    <t>En el primer trimestre se giró el 47,18% de los compromisos del mismo periodo, estos pagos corresponde basicamente a nómina y aportes, servicios públicos y contratistas.</t>
  </si>
  <si>
    <t xml:space="preserve">En lo que va corrido del año se ha pagado el 27,03% de las reservas, de acuerdo a los plazos contractuales se espera que en el primer semestre se cancele más del 70%. </t>
  </si>
  <si>
    <t>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t>
  </si>
  <si>
    <t>En el primer trimestre se ha ejecutado solo el 20,50% del presupuesto, esto corresponde a la contratación de prestación de servicios, nómina y aportes, servicios públicos y unos contratos de apoyo.</t>
  </si>
  <si>
    <t>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</si>
  <si>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atencion </t>
    </r>
    <r>
      <rPr>
        <b/>
        <sz val="11"/>
        <color theme="1"/>
        <rFont val="Calibri"/>
        <family val="2"/>
        <scheme val="minor"/>
      </rPr>
      <t>segun base de disponibilidad</t>
    </r>
    <r>
      <rPr>
        <sz val="11"/>
        <color theme="1"/>
        <rFont val="Calibri"/>
        <family val="2"/>
        <scheme val="minor"/>
      </rPr>
      <t>/ total de equipo menor (mayor frecuencia y/o rotación). para la atención)*100</t>
    </r>
  </si>
  <si>
    <t>En AGOSTO se encuentra disponible el 87%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se encuentra pendiente la entrega de repuestos del contrato de equipo menor para reparar más o menos 30 equipos pendientes, la entrega se realizará en el mes de septiembre.</t>
  </si>
  <si>
    <t>En SEPTIEMBRE se encuentra disponible el 88%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se encuentra pendiente la entrega de repuestos del contrato de equipo menor para reparar más o menos 30 equipos pendientes, la entrega se realizará en el mes de octubre.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</si>
  <si>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vehiculos de primera respuesta operativos que corresponden a carrotanques, maquinas de altura, maquinas extintoras,  maquina matpel, maquinas de liquidos inlflamables y unidades de rescate.
En el mes de Abril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72 %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</si>
  <si>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Abril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</si>
  <si>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Enero se encuentra disponible el 88%  de los equipos para la operación en cuanto a: motosierras, motobombas, mototrozadoras, generadores, equipo rescate vehicular y guadañadoras.  Dando como resultado un indicador con Desempeño EXCELENTE .
La información cambio con respecto al mes anterior, teniendo en cuenta que vario la manera de calcular el indicador, toda vez que se incluyó la información de la disponibilidad diaria de equipo menor emitida por central de radio, donde se saco el valor de los equipos de mayor rotación y la cantidad total de equipos.
El indicador está dentro de los parámetros, haciendo la salvedad que no se cuenta con contrato de mantenimiento de rescate vehícular,  por tal razón no se pudo adelantar muchos trabajos pendientes.
</t>
  </si>
  <si>
    <t>Se realizo tres (3) activaciones de apoyo Logistico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(Alimentacion e Hidratacion: Agua, bebidas calientes ) gasolina, aceites, cadenol 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</si>
  <si>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49 vehiculos  operativos efectivos  de primera respuesta que corresponden a carrotanques,  maquinas de altura, maquinas extintoras,  maquina matpel,  maquinas de liquidos inlflamables y  unidades de rescate.
En el mes de Febrero, el  73%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73 %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</si>
  <si>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r>
      <t xml:space="preserve">El tiempo de respuesta en la ejecución de mantenimientos correctivos y preventivos en taller  por el contratista REIMPODISEL a los vehículos de la UAECOB en el mes de MAYO  fue en promedio 10 dias, con un indicador de </t>
    </r>
    <r>
      <rPr>
        <b/>
        <sz val="12"/>
        <color indexed="8"/>
        <rFont val="Calibri"/>
        <family val="2"/>
        <scheme val="minor"/>
      </rPr>
      <t xml:space="preserve">Desempeño BUENO.  </t>
    </r>
    <r>
      <rPr>
        <sz val="12"/>
        <color indexed="8"/>
        <rFont val="Calibri"/>
        <family val="2"/>
        <scheme val="minor"/>
      </rPr>
      <t xml:space="preserve">Se tuvo un promedio de estadía en taller de 10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El tiempo de respuesta en la ejecución de los mantenimientos correctivos y preventivos corresponde a vehiculos con garantias es decir talleres designados por los  proveedores de los  vehiculos nuevos; el indicador esta por debajo de la meta sin embargo se acerca  criticamenmte  a la meta estipulada en maximo de 15 dias
Es precioso manifestar que algunos vehículos se pueden considerar con vida util cumplida y antiguos  por tanto sus repuestos en algunas oportunidades son de difícil adquisición y deben ser importados lo que genera retrasos y una estadía mayor en  taller. 
</t>
    </r>
  </si>
  <si>
    <t xml:space="preserve">En MAYO se encuentra disponible el 92%  de los equipos para la operación en cuanto a: motosierras, motobombas, mototrozadoras, generadores, equipo rescate vehicular y guadañadoras.  Dando como resultado un indicador con Desempeño EXCELENTE , 
La información de la disponibilidad diaria de equipo menor emitida por central de radio, donde se toman los equipos de mayor rotación y la cantidad total de estos.
El indicador está dentro de los parámetros, haciendo la salvedad que no se cuenta con contrato de mantenimiento de rescate vehícular,  por tal razón no se pudo adelantar muchos trabajos pendientes.
</t>
  </si>
  <si>
    <t>Se realizo dos (2) activaciones de apoyo Logistico a emergencias en el mes de mayo  2019 a diferentes estaciones con números de incidente:  259642194, 250362194,   para  atender  Explosion en fabrica para mechas de tejo,  siendo atendidas en conformidad con las solicitudes realizadas para la entrega de suministros entre estos Hidratacion:  Agua, espumas, entre otros  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</si>
  <si>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46 vehiculos  operativos efectivos  de primera respuesta que corresponden a carrotanques,  maquinas de altura, maquinas extintoras,  maquina matpel,  maquinas de liquidos inlflamables y  unidades de rescate.
En el mes de Junio el  69%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69 %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</si>
  <si>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JUNIO  fue en promedio 8, dias, con un indicador de Desempeño EXCELENTE.  Se tuvo un promedio de estadía en taller de 8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El tiempo de respuesta en la ejecución de los mantenimientos correctivos y preventivos corresponde a vehiculos con garantias es decir talleres designados por los  proveedores de los  vehiculos nuevos; el indicador esta por debajo de la meta 
Es precioso manifestar que algunos vehículos se pueden considerar con vida util cumplida y antiguos  por tanto sus repuestos en algunas oportunidades son de difícil adquisición y deben ser importados lo que genera retrasos y una estadía mayor en  taller. </t>
  </si>
  <si>
    <t>En JUNIO  se encuentra disponible el 89%  de los equipos para la operación en cuanto a: motosierras, motobombas, mototrozadoras,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no se cuenta con contrato de mantenimiento de rescate vehícular,  por tal razón no se pudo adelantar muchos trabajos pendientes.</t>
  </si>
  <si>
    <t>Se realizo tres (3) activaciones de apoyo Logistico a emergencias en el mes de JUNIO  2019 a diferentes estaciones con números de incidente:  492384194,   517948194,    para  atender  Incendios forestales,  siendo atendidas en conformidad con las solicitudes realizadas para la entrega de suministros entre estos (Alimentacion e Hidratacion:  Agua, Bebidas calientes   Combustible: Gasolina, Aceite, Cadenol, entre otros  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</si>
  <si>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vehiculos de primera respuesta operativos que corresponden a carrotanques, maquinas de altura, maquinas extintoras,  maquina matpel, maquinas de liquidos inlflamables y unidades de rescate.
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68 %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</si>
  <si>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</si>
  <si>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</si>
  <si>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</si>
  <si>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72 %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</si>
  <si>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</si>
  <si>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</si>
  <si>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</si>
  <si>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67 %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</si>
  <si>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</si>
  <si>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t>
  </si>
  <si>
    <t>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
Resultado del indicador EXCELENTE en un 100%; puesto que todas las solicitudes requeridas fueron atendidas oportunamente.</t>
  </si>
  <si>
    <t>Para el tercer trimestre el promedio de accidentes con uno o más días de incapacidad fue de 12, con su valor más bajo en septiembre. Esto mostró un comportamiento excelente con base a la meta del 4%, aunque estuvo estable con respecto al periodo inmediatamente anterior.</t>
  </si>
  <si>
    <t>Durante el mes de Abril  se realizo la capacitacion a los cursos 45 y 46, realizandose 192 evaluaciones de las cuales fueron aprovadas de forma sobresaliente el 97%</t>
  </si>
  <si>
    <t>Para el cuarto mes se planearon ventiun capacitaciones (Equipo De Protección Personal, Equipos De Respiración Autocontenido Scba, Comunicaciones En Emergencia, Curso Bombero Forestal (Cbf, Seguridad En Operaciones, Control Emergencias Con Abejas, Escaleras Manuales, Hidráulica Básica. Suministro De Agua, Chorros Contra Incendios, Seguridad En Operaciones, Curso Básico De Atención Pre hospitalaria , Curso Bombero Forestal (Cbf, Entradas Forzadas, Autorregulación * Estrés Post Traumático, Ventilación Vertical Y Horizontal, Control De Incendio , Cuerdas, Nudos, Amarres, Curso Básico De Atención Pre hospitalaria , Curso Básico Investigación De Incendio , Entradas Forzadas, Emergencias En Vehículos Eléctricos Nissan Leaf), cumpliendo con el total de las capacitaciones</t>
  </si>
  <si>
    <t>Durante el mes de Mayo  se realizo la capacitacion a los cursos 45 y 46, realizandose 291 evaluaciones de las cuales fueron aprobadas de forma sobresaliente el 98%</t>
  </si>
  <si>
    <t>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t>
  </si>
  <si>
    <t>Dentro del Plan de Bienestar se realizó la Actividad de Integración caminata ecológica y el Aniversario de la Entidad para el personal de planta de la Entidad, la cual inició en el mes de marzo de 2019</t>
  </si>
  <si>
    <t>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t>
  </si>
  <si>
    <t>Para el mes de junio se realizaron dos capacitaciones brindadas por el contrato 196/2018, no se han reportado por parte del contratista las evaluaciones de los mismos</t>
  </si>
  <si>
    <t>Para el sexto mes se planearon diesiocho capacitaciones (Curso Intermedio Sistema Comando De Incidentes – CISCI  y Operaciones Con Materiales Peligrosos), cumpliendo con el total de las capacitaciones</t>
  </si>
  <si>
    <t>El valor del indicador está dentro del limite aceptable. Los eventos deportivos y otros en las sedes fueron los más incapacitantes.</t>
  </si>
  <si>
    <t>El valor del indicador está dentro del limite aceptable. El Un evento por SOAT y una intervención quirúrgica fueron lo más relevante. Se destacan enfermedades respiratorias y lumbalgias.</t>
  </si>
  <si>
    <t xml:space="preserve">Es precioso manifestar que algunos vehículos se pueden considerar con vida util cumplida y antiguos  por tanto sus repuestos en algunas oportunidades son de difícil adquisición y deben ser importados lo que genera retrasos y una estadía mayor en  taller. </t>
  </si>
  <si>
    <t>Dentro del Plan de Bienestar se realizó la Actividad de Integración para el personal de planta de la Entidad, la cual inició en el mes de marzo de 2019</t>
  </si>
  <si>
    <t>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t>
  </si>
  <si>
    <t>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t>
  </si>
  <si>
    <t>Para el mes de julio se realizaron tres capacitaciones brindadas por el contrato 196/2018, no se han reportado por parte del contratista las evaluaciones de los mismos.</t>
  </si>
  <si>
    <t xml:space="preserve">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t>
  </si>
  <si>
    <t>Para el mes de agosto se realizaron dos capacitaciones brindadas por el contrato 196/2018, no se han reportado por parte del contratista las evaluaciones de los mismos.</t>
  </si>
  <si>
    <t xml:space="preserve">Para el octavo mes se planearon dos capacitaciones (Tácticas en el Combate de Incendios y Técnicas de Rescate, Curso Búsqueda y Rescate en Estructuras Colapsadas), cumpliendo con el total de las capacitaciones. </t>
  </si>
  <si>
    <t>Para el mes de septiembre no se realizaron capacitaciones por tanto no se obtuvo evaluación de las mismas.</t>
  </si>
  <si>
    <t>Por las emergencias presentadas en Coello y honda en el mes de septiembre, parte de los instructores y el personal de la UAECOB se desplazaron atender los eventos suspendiendo los temas de capacitación, los cuales serán retomados en el último trimestre.</t>
  </si>
  <si>
    <t>Para el mes de Julio de 2019, se capacitaron tres (3) brigadas contraincendios; reportando las personas que participaron y aprobaron.</t>
  </si>
  <si>
    <t>Para el mes de agosto de 2019, se capacitaron dos (2) brigadas contraincendios; reportando las personas que participaron y aprobaron.</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</si>
  <si>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76 % fue mayor con respecto a la meta fijada en un mínimo de 75% de disponibilidad.
Por otra parte, la disponibilidad vehicular siempre ha estado brindando la atención oportuna a las emergencias presentadas en cumplimiento de la misionalidad de la UAECOB.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</si>
  <si>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76 % fue mayor con respecto a la meta fijada en un mínimo de 75% de disponibilidad.
Por otra parte, la disponibilidad vehicular siempre ha estado brindando la atención oportuna a las emergencias presentadas en cumplimiento de la misionalidad de la UAECOB.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</si>
  <si>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El porcentaje obtenido en el periodo de 78 % fue mayor con respecto a la meta fijada en un mínimo de 75% de disponibilidad.  Se observa una mejora mínima con relación al periodo anterior 
Por otra parte, la disponibilidad vehicular siempre ha estado brindando la atención oportuna a las emergencias presentadas en cumplimiento de la misionalidad de la UAECOB.
</t>
  </si>
  <si>
    <t xml:space="preserve">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</si>
  <si>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</si>
  <si>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</si>
  <si>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JULIO se encuentra disponible el 88% de los equipos para la operación en cuanto a: motosierras, motobombas, mototrozadoras, generadores, equipo rescate vehicular y guadañadoras.  Dando como resultado un indicador con Desempeño EXCELENTE.
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
El indicador está dentro de los parámetros, haciendo la salvedad que no se cuenta con contrato de mantenimiento de rescate vehicular, por tal razón no se pudo adelantar muchos trabajos pendientes.
</t>
  </si>
  <si>
    <t xml:space="preserve">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
Resultado del indicador EXCELENTE en un 100%; puesto que todas las solicitudes requeridas fueron atendidas oportunamente.
</t>
  </si>
  <si>
    <t xml:space="preserve">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
Resultado del indicador EXCELENTE en un 100%; puesto que todas las solicitudes requeridas fueron atendidas oportunamente.
</t>
  </si>
  <si>
    <t xml:space="preserve">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
Resultado del indicador EXCELENTE en un 100%; puesto que todas las solicitudes requeridas fueron atendidas oportunamente.
</t>
  </si>
  <si>
    <t>Para el tercer trimestre él se cumplió con la meta del 4%, se destacan los lumbagos y enfermedades bronco-respiratorias.</t>
  </si>
  <si>
    <t>En el segundo trimestre las incapacidades por E.G se presentaron principalmente por los siguientes diagnósticos: M545-Lumbagos, J029-Enfermedades Respiratorias y A09-Enfermedades Gastrointestinales.</t>
  </si>
  <si>
    <t>Para el mes de abril, el área de Infraestructura cuenta con el personal necesario e idóneo al igual que el contrato de ferretería para suplir los requerimientos locativos, adecuación y mejoras en las instalaciones de la UAECOB</t>
  </si>
  <si>
    <t>En espera de la entrada en marcha del contrato cuyo objeto es "Realizar el mantenimiento predictivo, correctivo, adecuaciones y mejoras a las instalaciones de las dependencias de UAECOB" el cual está a la espera de la adjudicación del contrato de Interventoría para su inicio.</t>
  </si>
  <si>
    <t>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t>
  </si>
  <si>
    <t>(en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</si>
</sst>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_-* #,##0.00_-;\-* #,##0.00_-;_-* &quot;-&quot;??_-;_-@_-"/>
    <numFmt numFmtId="165" formatCode="_([$$-240A]\ * #,##0.00_);_([$$-240A]\ * \(#,##0.00\);_([$$-240A]\ * &quot;-&quot;??_);_(@_)"/>
    <numFmt numFmtId="166" formatCode="_(&quot;$&quot;\ * #,##0.00_);_(&quot;$&quot;\ * \(#,##0.00\);_(&quot;$&quot;\ * &quot;-&quot;??_);_(@_)"/>
    <numFmt numFmtId="167" formatCode="0.0%"/>
    <numFmt numFmtId="168" formatCode="_(* #,##0_);_(* \(#,##0\);_(* &quot;-&quot;??_);_(@_)"/>
    <numFmt numFmtId="169" formatCode="h:mm:ss;@"/>
    <numFmt numFmtId="170" formatCode="0.0"/>
    <numFmt numFmtId="171" formatCode="[$-F400]h:mm:ss\ AM/PM"/>
    <numFmt numFmtId="172" formatCode="_-* #,##0_-;\-* #,##0_-;_-* &quot;-&quot;??_-;_-@_-"/>
    <numFmt numFmtId="173" formatCode="&quot;$&quot;\ #,##0"/>
    <numFmt numFmtId="174" formatCode="&quot;$&quot;\ #,##0.00"/>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u/>
      <sz val="11"/>
      <color indexed="8"/>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sz val="12"/>
      <color indexed="8"/>
      <name val="Calibri"/>
      <family val="2"/>
      <scheme val="minor"/>
    </font>
    <font>
      <b/>
      <sz val="12"/>
      <name val="Calibri"/>
      <family val="2"/>
      <scheme val="minor"/>
    </font>
    <font>
      <b/>
      <sz val="12"/>
      <color indexed="8"/>
      <name val="Calibri"/>
      <family val="2"/>
      <scheme val="minor"/>
    </font>
    <font>
      <sz val="11"/>
      <color indexed="8"/>
      <name val="Verdana"/>
      <family val="2"/>
    </font>
    <font>
      <b/>
      <sz val="10"/>
      <color theme="0"/>
      <name val="Tahoma"/>
      <family val="2"/>
    </font>
    <font>
      <b/>
      <sz val="10"/>
      <name val="Tahoma"/>
      <family val="2"/>
    </font>
    <font>
      <sz val="12"/>
      <color theme="1"/>
      <name val="Calibri"/>
      <family val="2"/>
      <scheme val="minor"/>
    </font>
    <font>
      <sz val="12"/>
      <color theme="1"/>
      <name val="Verdana"/>
      <family val="2"/>
    </font>
    <font>
      <sz val="11"/>
      <color theme="1"/>
      <name val="Verdana"/>
      <family val="2"/>
    </font>
    <font>
      <b/>
      <sz val="10"/>
      <color indexed="8"/>
      <name val="Calibri"/>
      <family val="2"/>
      <scheme val="minor"/>
    </font>
    <font>
      <sz val="10"/>
      <color rgb="FF000000"/>
      <name val="Calibri"/>
      <family val="2"/>
      <scheme val="minor"/>
    </font>
    <font>
      <sz val="10"/>
      <name val="Calibri"/>
      <family val="2"/>
      <scheme val="minor"/>
    </font>
    <font>
      <b/>
      <sz val="16"/>
      <name val="Calibri"/>
      <family val="2"/>
      <scheme val="minor"/>
    </font>
    <font>
      <sz val="10"/>
      <color indexed="8"/>
      <name val="Verdana"/>
      <family val="2"/>
    </font>
    <font>
      <sz val="10"/>
      <name val="Verdana"/>
      <family val="2"/>
    </font>
    <font>
      <sz val="12"/>
      <color rgb="FF222222"/>
      <name val="Calibri"/>
      <family val="2"/>
      <scheme val="minor"/>
    </font>
    <font>
      <b/>
      <sz val="12"/>
      <color indexed="12"/>
      <name val="Verdana"/>
      <family val="2"/>
    </font>
    <font>
      <b/>
      <sz val="12"/>
      <name val="Verdana"/>
      <family val="2"/>
    </font>
    <font>
      <sz val="10"/>
      <name val="Tahoma"/>
      <family val="2"/>
    </font>
    <font>
      <sz val="10"/>
      <color indexed="8"/>
      <name val="Calibri"/>
      <family val="2"/>
    </font>
    <font>
      <b/>
      <sz val="12"/>
      <color indexed="8"/>
      <name val="Verdana"/>
      <family val="2"/>
    </font>
    <font>
      <b/>
      <sz val="11"/>
      <color indexed="8"/>
      <name val="Calibri"/>
      <family val="2"/>
    </font>
    <font>
      <b/>
      <sz val="10"/>
      <color indexed="8"/>
      <name val="Calibri"/>
      <family val="2"/>
    </font>
    <font>
      <b/>
      <sz val="11"/>
      <color theme="1"/>
      <name val="Verdana"/>
      <family val="2"/>
    </font>
    <font>
      <b/>
      <sz val="12"/>
      <color theme="1"/>
      <name val="Verdana"/>
      <family val="2"/>
    </font>
    <font>
      <b/>
      <sz val="11"/>
      <name val="Calibri"/>
      <family val="2"/>
      <scheme val="minor"/>
    </font>
    <font>
      <sz val="10"/>
      <color theme="1"/>
      <name val="Verdana"/>
      <family val="2"/>
    </font>
    <font>
      <b/>
      <sz val="10"/>
      <color theme="1"/>
      <name val="Calibri"/>
      <family val="2"/>
      <scheme val="minor"/>
    </font>
    <font>
      <b/>
      <sz val="8"/>
      <name val="Verdana"/>
      <family val="2"/>
    </font>
    <font>
      <b/>
      <sz val="10"/>
      <name val="Calibri"/>
      <family val="2"/>
      <scheme val="minor"/>
    </font>
    <font>
      <b/>
      <sz val="11"/>
      <name val="Verdana"/>
      <family val="2"/>
    </font>
    <font>
      <sz val="12"/>
      <color indexed="8"/>
      <name val="Calibri"/>
      <family val="2"/>
    </font>
    <font>
      <b/>
      <sz val="11"/>
      <color rgb="FFFF0000"/>
      <name val="Calibri"/>
      <family val="2"/>
      <scheme val="minor"/>
    </font>
    <font>
      <sz val="11"/>
      <color indexed="8"/>
      <name val="Calibri"/>
      <family val="2"/>
    </font>
    <font>
      <sz val="12"/>
      <name val="Calibri"/>
      <family val="2"/>
      <scheme val="minor"/>
    </font>
    <font>
      <sz val="11"/>
      <color theme="1"/>
      <name val="Calibri"/>
      <family val="2"/>
      <scheme val="minor"/>
    </font>
  </fonts>
  <fills count="30">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499984740745262"/>
        <bgColor indexed="64"/>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theme="6" tint="0.59999389629810485"/>
        <bgColor indexed="9"/>
      </patternFill>
    </fill>
    <fill>
      <patternFill patternType="solid">
        <fgColor theme="0"/>
        <bgColor theme="4" tint="0.79998168889431442"/>
      </patternFill>
    </fill>
    <fill>
      <patternFill patternType="solid">
        <fgColor theme="8" tint="0.79998168889431442"/>
        <bgColor theme="4" tint="0.79998168889431442"/>
      </patternFill>
    </fill>
  </fills>
  <borders count="3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right/>
      <top style="thin">
        <color theme="4" tint="0.79998168889431442"/>
      </top>
      <bottom style="thin">
        <color theme="4" tint="0.79998168889431442"/>
      </bottom>
      <diagonal/>
    </border>
    <border>
      <left/>
      <right/>
      <top style="thin">
        <color theme="4" tint="-0.249977111117893"/>
      </top>
      <bottom style="thin">
        <color theme="4" tint="0.79998168889431442"/>
      </bottom>
      <diagonal/>
    </border>
    <border>
      <left/>
      <right/>
      <top style="thin">
        <color theme="4" tint="-0.249977111117893"/>
      </top>
      <bottom style="thin">
        <color theme="4" tint="0.59999389629810485"/>
      </bottom>
      <diagonal/>
    </border>
    <border>
      <left/>
      <right/>
      <top style="double">
        <color theme="4" tint="-0.249977111117893"/>
      </top>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theme="4" tint="0.39997558519241921"/>
      </top>
      <bottom style="thin">
        <color theme="4" tint="0.39997558519241921"/>
      </bottom>
      <diagonal/>
    </border>
    <border>
      <left style="thin">
        <color indexed="8"/>
      </left>
      <right/>
      <top style="thin">
        <color indexed="8"/>
      </top>
      <bottom style="thin">
        <color indexed="28"/>
      </bottom>
      <diagonal/>
    </border>
    <border>
      <left style="thin">
        <color indexed="8"/>
      </left>
      <right style="thin">
        <color indexed="8"/>
      </right>
      <top style="thin">
        <color indexed="8"/>
      </top>
      <bottom style="thin">
        <color indexed="2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38">
    <xf numFmtId="0" fontId="0" fillId="0" borderId="0"/>
    <xf numFmtId="9" fontId="1" fillId="0" borderId="0" applyFont="0" applyFill="0" applyBorder="0" applyAlignment="0" applyProtection="0"/>
    <xf numFmtId="0" fontId="5" fillId="0" borderId="0"/>
    <xf numFmtId="165" fontId="1" fillId="0" borderId="0"/>
    <xf numFmtId="0" fontId="5"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 fillId="0" borderId="0"/>
    <xf numFmtId="0" fontId="18" fillId="0" borderId="0"/>
    <xf numFmtId="0" fontId="18" fillId="0" borderId="0"/>
    <xf numFmtId="0" fontId="18" fillId="0" borderId="0"/>
    <xf numFmtId="9" fontId="5" fillId="0" borderId="0" applyFont="0" applyFill="0" applyBorder="0" applyAlignment="0" applyProtection="0"/>
    <xf numFmtId="9" fontId="5" fillId="0" borderId="0" applyFont="0" applyFill="0" applyBorder="0" applyAlignment="0" applyProtection="0"/>
    <xf numFmtId="164" fontId="1" fillId="0" borderId="0" applyFont="0" applyFill="0" applyBorder="0" applyAlignment="0" applyProtection="0"/>
  </cellStyleXfs>
  <cellXfs count="447">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3" fontId="9"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0" borderId="0" xfId="0" applyAlignment="1">
      <alignment vertical="center" wrapText="1"/>
    </xf>
    <xf numFmtId="0" fontId="11" fillId="0" borderId="4" xfId="0" applyFont="1" applyFill="1" applyBorder="1" applyAlignment="1">
      <alignment horizontal="center" vertical="center" wrapText="1"/>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20" fontId="11"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9" fillId="0" borderId="4"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165" fontId="9" fillId="0" borderId="4" xfId="3" applyFont="1" applyFill="1" applyBorder="1" applyAlignment="1">
      <alignment horizontal="center" vertical="center" wrapText="1"/>
    </xf>
    <xf numFmtId="0" fontId="11"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19" fillId="13" borderId="5" xfId="0" applyNumberFormat="1" applyFont="1" applyFill="1" applyBorder="1" applyAlignment="1">
      <alignment horizontal="center" vertical="center"/>
    </xf>
    <xf numFmtId="1" fontId="19" fillId="13" borderId="5" xfId="0" applyNumberFormat="1" applyFont="1" applyFill="1" applyBorder="1" applyAlignment="1">
      <alignment horizontal="center" vertical="center"/>
    </xf>
    <xf numFmtId="9" fontId="19" fillId="13" borderId="7" xfId="0" applyNumberFormat="1" applyFont="1" applyFill="1" applyBorder="1" applyAlignment="1">
      <alignment horizontal="center" vertical="center"/>
    </xf>
    <xf numFmtId="10" fontId="20" fillId="13" borderId="7" xfId="0" applyNumberFormat="1" applyFont="1" applyFill="1" applyBorder="1" applyAlignment="1">
      <alignment horizontal="center" vertical="center"/>
    </xf>
    <xf numFmtId="0" fontId="19" fillId="13" borderId="10"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7" fillId="14" borderId="12" xfId="0" applyFont="1" applyFill="1" applyBorder="1" applyAlignment="1">
      <alignment horizontal="center" vertical="center"/>
    </xf>
    <xf numFmtId="0" fontId="19" fillId="13" borderId="7" xfId="0" applyFont="1" applyFill="1" applyBorder="1" applyAlignment="1">
      <alignment horizontal="justify" vertical="center" wrapText="1"/>
    </xf>
    <xf numFmtId="0" fontId="19" fillId="13" borderId="4" xfId="0" applyFont="1" applyFill="1" applyBorder="1" applyAlignment="1">
      <alignment horizontal="justify" vertical="center" wrapText="1"/>
    </xf>
    <xf numFmtId="0" fontId="7" fillId="14" borderId="12" xfId="0" applyFont="1" applyFill="1" applyBorder="1" applyAlignment="1">
      <alignment vertical="center"/>
    </xf>
    <xf numFmtId="0" fontId="31" fillId="15" borderId="5" xfId="0" applyFont="1" applyFill="1" applyBorder="1" applyAlignment="1">
      <alignment horizontal="center" vertical="center" wrapText="1"/>
    </xf>
    <xf numFmtId="0" fontId="32" fillId="16" borderId="5" xfId="0" applyFont="1" applyFill="1" applyBorder="1" applyAlignment="1">
      <alignment horizontal="center" vertical="center" wrapText="1"/>
    </xf>
    <xf numFmtId="0" fontId="0" fillId="0" borderId="4" xfId="0" applyBorder="1" applyAlignment="1">
      <alignment horizontal="center" vertical="center"/>
    </xf>
    <xf numFmtId="10" fontId="0" fillId="0" borderId="4" xfId="0" applyNumberFormat="1" applyBorder="1" applyAlignment="1">
      <alignment horizontal="center" vertical="center"/>
    </xf>
    <xf numFmtId="0" fontId="0" fillId="0" borderId="4" xfId="0" applyBorder="1" applyAlignment="1">
      <alignment horizontal="center" vertical="center" wrapText="1"/>
    </xf>
    <xf numFmtId="1" fontId="0" fillId="0" borderId="4" xfId="0" applyNumberFormat="1" applyBorder="1" applyAlignment="1">
      <alignment horizontal="center" vertical="center"/>
    </xf>
    <xf numFmtId="20" fontId="0" fillId="0" borderId="4" xfId="0" applyNumberFormat="1" applyBorder="1" applyAlignment="1">
      <alignment horizontal="center" vertical="center"/>
    </xf>
    <xf numFmtId="9" fontId="0" fillId="0" borderId="0" xfId="1" applyFont="1"/>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vertical="center"/>
    </xf>
    <xf numFmtId="0" fontId="0" fillId="19" borderId="5" xfId="0" applyFont="1" applyFill="1" applyBorder="1" applyAlignment="1">
      <alignment horizontal="center" vertical="center" wrapText="1"/>
    </xf>
    <xf numFmtId="9" fontId="0" fillId="11" borderId="5" xfId="0" applyNumberFormat="1"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20" borderId="4" xfId="0" applyFont="1" applyFill="1" applyBorder="1" applyAlignment="1">
      <alignment horizontal="center" vertical="center" wrapText="1"/>
    </xf>
    <xf numFmtId="0" fontId="9" fillId="20" borderId="4" xfId="0" applyFont="1" applyFill="1" applyBorder="1" applyAlignment="1">
      <alignment horizontal="center" vertical="center" wrapText="1"/>
    </xf>
    <xf numFmtId="9" fontId="19" fillId="19" borderId="5" xfId="0" applyNumberFormat="1" applyFont="1" applyFill="1" applyBorder="1" applyAlignment="1">
      <alignment horizontal="center" vertical="center"/>
    </xf>
    <xf numFmtId="1" fontId="19" fillId="19" borderId="5" xfId="0" applyNumberFormat="1" applyFont="1" applyFill="1" applyBorder="1" applyAlignment="1">
      <alignment horizontal="center" vertical="center"/>
    </xf>
    <xf numFmtId="0" fontId="19" fillId="19" borderId="10" xfId="0" applyFont="1" applyFill="1" applyBorder="1" applyAlignment="1">
      <alignment horizontal="justify" vertical="center" wrapText="1"/>
    </xf>
    <xf numFmtId="9" fontId="19" fillId="19" borderId="7" xfId="0" applyNumberFormat="1" applyFont="1" applyFill="1" applyBorder="1" applyAlignment="1">
      <alignment horizontal="center" vertical="center"/>
    </xf>
    <xf numFmtId="10" fontId="20" fillId="19" borderId="7" xfId="0" applyNumberFormat="1" applyFont="1" applyFill="1" applyBorder="1" applyAlignment="1">
      <alignment horizontal="center" vertical="center"/>
    </xf>
    <xf numFmtId="0" fontId="19" fillId="13" borderId="7" xfId="0" applyFont="1" applyFill="1" applyBorder="1" applyAlignment="1">
      <alignment horizontal="justify" vertical="center" wrapText="1"/>
    </xf>
    <xf numFmtId="0" fontId="26" fillId="19" borderId="4" xfId="0" applyFont="1" applyFill="1" applyBorder="1" applyAlignment="1">
      <alignment horizontal="justify" vertical="center" wrapText="1"/>
    </xf>
    <xf numFmtId="0" fontId="21" fillId="0" borderId="14" xfId="0" applyFont="1" applyFill="1" applyBorder="1" applyAlignment="1">
      <alignment horizontal="center" vertical="center"/>
    </xf>
    <xf numFmtId="0" fontId="0" fillId="0" borderId="0" xfId="0"/>
    <xf numFmtId="0" fontId="0" fillId="0" borderId="4" xfId="0" applyFont="1" applyBorder="1" applyAlignment="1">
      <alignment horizontal="center" vertical="center" wrapText="1"/>
    </xf>
    <xf numFmtId="0" fontId="0" fillId="0" borderId="0" xfId="0" pivotButton="1"/>
    <xf numFmtId="0" fontId="0" fillId="0" borderId="0" xfId="0" applyAlignment="1">
      <alignment horizontal="center" vertical="center"/>
    </xf>
    <xf numFmtId="0" fontId="0" fillId="0" borderId="18" xfId="0" pivotButton="1" applyBorder="1" applyAlignment="1">
      <alignment horizontal="center" vertical="center"/>
    </xf>
    <xf numFmtId="0" fontId="0" fillId="0" borderId="18" xfId="0" applyBorder="1" applyAlignment="1">
      <alignment horizontal="center" vertical="center"/>
    </xf>
    <xf numFmtId="9" fontId="0" fillId="0" borderId="18" xfId="0" applyNumberFormat="1" applyBorder="1" applyAlignment="1">
      <alignment horizontal="center" vertical="center"/>
    </xf>
    <xf numFmtId="0" fontId="0" fillId="17" borderId="18" xfId="0" applyFill="1" applyBorder="1" applyAlignment="1">
      <alignment horizontal="center" vertical="center"/>
    </xf>
    <xf numFmtId="9" fontId="0" fillId="17" borderId="18" xfId="0" applyNumberFormat="1" applyFill="1" applyBorder="1" applyAlignment="1">
      <alignment horizontal="center" vertical="center"/>
    </xf>
    <xf numFmtId="0" fontId="0" fillId="0" borderId="19" xfId="0" applyBorder="1" applyAlignment="1">
      <alignment horizontal="center" vertical="center"/>
    </xf>
    <xf numFmtId="0" fontId="0" fillId="0" borderId="20" xfId="0" pivotButton="1" applyBorder="1" applyAlignment="1">
      <alignment horizontal="center"/>
    </xf>
    <xf numFmtId="0" fontId="0" fillId="0" borderId="20"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xf>
    <xf numFmtId="9" fontId="0" fillId="0" borderId="23" xfId="0" applyNumberFormat="1" applyBorder="1" applyAlignment="1">
      <alignment horizontal="center" vertical="center"/>
    </xf>
    <xf numFmtId="0" fontId="0" fillId="0" borderId="22" xfId="0" applyBorder="1" applyAlignment="1">
      <alignment vertical="center"/>
    </xf>
    <xf numFmtId="0" fontId="0" fillId="0" borderId="22" xfId="0" pivotButton="1" applyBorder="1" applyAlignment="1">
      <alignment horizontal="center" vertical="center" wrapText="1"/>
    </xf>
    <xf numFmtId="0" fontId="0" fillId="0" borderId="22" xfId="0" applyBorder="1" applyAlignment="1">
      <alignment horizontal="center" vertical="center" wrapText="1"/>
    </xf>
    <xf numFmtId="1" fontId="0" fillId="0" borderId="23" xfId="0" applyNumberFormat="1" applyBorder="1" applyAlignment="1">
      <alignment horizontal="center" vertical="center"/>
    </xf>
    <xf numFmtId="169" fontId="0" fillId="0" borderId="23" xfId="0" applyNumberFormat="1" applyBorder="1" applyAlignment="1">
      <alignment horizontal="center" vertical="center"/>
    </xf>
    <xf numFmtId="0" fontId="0" fillId="0" borderId="21" xfId="0" applyBorder="1" applyAlignment="1">
      <alignment horizontal="left" vertical="center"/>
    </xf>
    <xf numFmtId="0" fontId="0" fillId="0" borderId="19"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22"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0" fontId="7" fillId="24" borderId="11" xfId="0" applyFont="1" applyFill="1" applyBorder="1" applyAlignment="1">
      <alignment horizontal="center" vertical="center" wrapText="1"/>
    </xf>
    <xf numFmtId="0" fontId="7" fillId="24" borderId="12" xfId="0" applyFont="1" applyFill="1" applyBorder="1" applyAlignment="1">
      <alignment horizontal="center" vertical="center"/>
    </xf>
    <xf numFmtId="0" fontId="7" fillId="24" borderId="12" xfId="0" applyFont="1" applyFill="1" applyBorder="1" applyAlignment="1">
      <alignment vertical="center"/>
    </xf>
    <xf numFmtId="9" fontId="0" fillId="13" borderId="5" xfId="0" applyNumberFormat="1" applyFont="1" applyFill="1" applyBorder="1" applyAlignment="1">
      <alignment horizontal="center" vertical="center" wrapText="1"/>
    </xf>
    <xf numFmtId="9" fontId="0" fillId="11" borderId="5" xfId="1" applyFont="1" applyFill="1" applyBorder="1" applyAlignment="1">
      <alignment horizontal="center" vertical="center" wrapText="1"/>
    </xf>
    <xf numFmtId="0" fontId="39" fillId="23" borderId="0" xfId="0" applyFont="1" applyFill="1" applyBorder="1" applyAlignment="1">
      <alignment horizontal="center"/>
    </xf>
    <xf numFmtId="0" fontId="32" fillId="16" borderId="7" xfId="0" applyFont="1" applyFill="1" applyBorder="1" applyAlignment="1">
      <alignment horizontal="center" vertical="center" wrapText="1"/>
    </xf>
    <xf numFmtId="0" fontId="0" fillId="0" borderId="0" xfId="0" applyAlignment="1">
      <alignment horizontal="left"/>
    </xf>
    <xf numFmtId="10" fontId="0" fillId="0" borderId="0" xfId="0" applyNumberFormat="1"/>
    <xf numFmtId="0" fontId="0" fillId="17" borderId="0" xfId="0" applyFill="1" applyBorder="1" applyAlignment="1">
      <alignment horizontal="center" vertical="center"/>
    </xf>
    <xf numFmtId="9" fontId="0" fillId="17" borderId="0" xfId="0" applyNumberFormat="1" applyFill="1" applyBorder="1" applyAlignment="1">
      <alignment horizontal="center" vertical="center"/>
    </xf>
    <xf numFmtId="9" fontId="0" fillId="0" borderId="0" xfId="0" applyNumberFormat="1" applyAlignment="1">
      <alignment horizontal="center" vertical="center"/>
    </xf>
    <xf numFmtId="9" fontId="0" fillId="0" borderId="0" xfId="0" pivotButton="1" applyNumberFormat="1" applyAlignment="1">
      <alignment horizontal="center" vertical="center"/>
    </xf>
    <xf numFmtId="0" fontId="0" fillId="0" borderId="4" xfId="0" pivotButton="1" applyBorder="1" applyAlignment="1">
      <alignment horizontal="center" vertical="center" wrapText="1"/>
    </xf>
    <xf numFmtId="0" fontId="9" fillId="21" borderId="4" xfId="0" applyFont="1" applyFill="1" applyBorder="1" applyAlignment="1">
      <alignment horizontal="center" vertical="center" wrapText="1"/>
    </xf>
    <xf numFmtId="9" fontId="0" fillId="0" borderId="24" xfId="0" applyNumberFormat="1" applyFont="1" applyBorder="1" applyAlignment="1">
      <alignment horizontal="center" vertical="center"/>
    </xf>
    <xf numFmtId="9" fontId="2" fillId="0" borderId="27" xfId="0" applyNumberFormat="1" applyFont="1" applyBorder="1" applyAlignment="1">
      <alignment horizontal="center" vertical="center"/>
    </xf>
    <xf numFmtId="9" fontId="3" fillId="25" borderId="26" xfId="0" applyNumberFormat="1" applyFont="1" applyFill="1" applyBorder="1" applyAlignment="1">
      <alignment horizontal="center" vertical="center"/>
    </xf>
    <xf numFmtId="0" fontId="3" fillId="25" borderId="25" xfId="0" applyFont="1" applyFill="1" applyBorder="1" applyAlignment="1">
      <alignment horizontal="center"/>
    </xf>
    <xf numFmtId="0" fontId="3" fillId="25" borderId="4" xfId="0" applyFont="1" applyFill="1" applyBorder="1" applyAlignment="1">
      <alignment horizontal="center" vertical="center"/>
    </xf>
    <xf numFmtId="0" fontId="0" fillId="0" borderId="4" xfId="0" applyFont="1" applyBorder="1" applyAlignment="1">
      <alignment horizontal="left" vertical="center"/>
    </xf>
    <xf numFmtId="0" fontId="9" fillId="21" borderId="4" xfId="0" applyFont="1" applyFill="1" applyBorder="1" applyAlignment="1">
      <alignment horizontal="center" vertical="center"/>
    </xf>
    <xf numFmtId="0" fontId="0" fillId="0" borderId="4" xfId="0" applyNumberFormat="1" applyFont="1" applyBorder="1" applyAlignment="1">
      <alignment horizontal="center" vertical="center"/>
    </xf>
    <xf numFmtId="9" fontId="2" fillId="0" borderId="0" xfId="0" applyNumberFormat="1" applyFont="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pivotButton="1" applyBorder="1"/>
    <xf numFmtId="0" fontId="0" fillId="0" borderId="0" xfId="0" applyBorder="1"/>
    <xf numFmtId="0" fontId="0" fillId="0" borderId="0" xfId="0" pivotButton="1" applyBorder="1" applyAlignment="1">
      <alignment horizontal="center" vertical="center"/>
    </xf>
    <xf numFmtId="0" fontId="0" fillId="0" borderId="0" xfId="0" applyBorder="1" applyAlignment="1">
      <alignment horizontal="center" vertical="center"/>
    </xf>
    <xf numFmtId="0" fontId="2" fillId="0" borderId="0" xfId="0" pivotButton="1" applyFont="1" applyBorder="1" applyAlignment="1">
      <alignment horizontal="center" vertical="center"/>
    </xf>
    <xf numFmtId="0" fontId="0" fillId="0" borderId="0" xfId="0" applyBorder="1" applyAlignment="1">
      <alignment horizontal="center" vertical="center" wrapText="1"/>
    </xf>
    <xf numFmtId="9" fontId="0" fillId="0" borderId="0" xfId="0" applyNumberFormat="1" applyBorder="1" applyAlignment="1">
      <alignment horizontal="center" vertical="center"/>
    </xf>
    <xf numFmtId="0" fontId="0" fillId="0" borderId="5" xfId="0" applyBorder="1" applyAlignment="1">
      <alignment horizontal="center" vertical="center"/>
    </xf>
    <xf numFmtId="9" fontId="0" fillId="20" borderId="5" xfId="0" applyNumberFormat="1" applyFont="1" applyFill="1" applyBorder="1" applyAlignment="1">
      <alignment horizontal="center" vertical="center" wrapText="1"/>
    </xf>
    <xf numFmtId="0" fontId="0" fillId="20" borderId="5" xfId="0" applyFont="1" applyFill="1" applyBorder="1" applyAlignment="1">
      <alignment horizontal="center" vertical="center" wrapText="1"/>
    </xf>
    <xf numFmtId="9" fontId="0" fillId="20" borderId="5" xfId="1" applyFont="1" applyFill="1" applyBorder="1" applyAlignment="1">
      <alignment horizontal="center" vertical="center" wrapText="1"/>
    </xf>
    <xf numFmtId="9" fontId="0" fillId="27" borderId="32" xfId="0" applyNumberFormat="1" applyFill="1" applyBorder="1" applyAlignment="1">
      <alignment horizontal="center" vertical="center" wrapText="1"/>
    </xf>
    <xf numFmtId="0" fontId="0" fillId="27" borderId="31" xfId="0" applyFill="1" applyBorder="1" applyAlignment="1">
      <alignment horizontal="center" vertical="center" wrapText="1"/>
    </xf>
    <xf numFmtId="0" fontId="0" fillId="27" borderId="31" xfId="0" applyFill="1" applyBorder="1" applyAlignment="1">
      <alignment horizontal="left" vertical="top" wrapText="1"/>
    </xf>
    <xf numFmtId="9" fontId="0" fillId="27" borderId="31" xfId="0" applyNumberFormat="1" applyFill="1" applyBorder="1" applyAlignment="1">
      <alignment horizontal="center" vertical="center" wrapText="1"/>
    </xf>
    <xf numFmtId="0" fontId="19" fillId="19" borderId="4" xfId="0" applyFont="1" applyFill="1" applyBorder="1" applyAlignment="1">
      <alignment horizontal="justify" vertical="center" wrapText="1"/>
    </xf>
    <xf numFmtId="1" fontId="19" fillId="19" borderId="4" xfId="0" applyNumberFormat="1" applyFont="1" applyFill="1" applyBorder="1" applyAlignment="1">
      <alignment horizontal="center" vertical="center"/>
    </xf>
    <xf numFmtId="0" fontId="42" fillId="26" borderId="33" xfId="0" applyFont="1" applyFill="1" applyBorder="1" applyAlignment="1">
      <alignment vertical="center" wrapText="1"/>
    </xf>
    <xf numFmtId="0" fontId="19" fillId="19" borderId="7" xfId="0" applyFont="1" applyFill="1" applyBorder="1" applyAlignment="1">
      <alignment horizontal="justify" vertical="center" wrapText="1"/>
    </xf>
    <xf numFmtId="0" fontId="40" fillId="19" borderId="29" xfId="0" applyFont="1" applyFill="1" applyBorder="1" applyAlignment="1">
      <alignment horizontal="justify" vertical="center" wrapText="1"/>
    </xf>
    <xf numFmtId="0" fontId="19" fillId="19" borderId="29" xfId="0" applyFont="1" applyFill="1" applyBorder="1" applyAlignment="1">
      <alignment horizontal="justify" vertical="center" wrapText="1"/>
    </xf>
    <xf numFmtId="0" fontId="9" fillId="26" borderId="4" xfId="0" applyFont="1" applyFill="1" applyBorder="1" applyAlignment="1">
      <alignment horizontal="center" vertical="center" wrapText="1"/>
    </xf>
    <xf numFmtId="0" fontId="10" fillId="26" borderId="4" xfId="0" applyFont="1" applyFill="1" applyBorder="1" applyAlignment="1">
      <alignment horizontal="center" vertical="center" wrapText="1"/>
    </xf>
    <xf numFmtId="0" fontId="0" fillId="20" borderId="4" xfId="0" applyFill="1" applyBorder="1" applyAlignment="1">
      <alignment horizontal="center" vertical="center" wrapText="1"/>
    </xf>
    <xf numFmtId="0" fontId="0" fillId="26" borderId="4" xfId="0" applyFill="1" applyBorder="1" applyAlignment="1">
      <alignment horizontal="center" vertical="center"/>
    </xf>
    <xf numFmtId="0" fontId="0" fillId="26" borderId="4"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4" xfId="0" applyFill="1" applyBorder="1" applyAlignment="1">
      <alignment horizontal="center" vertical="center"/>
    </xf>
    <xf numFmtId="9" fontId="0" fillId="26" borderId="4" xfId="0" applyNumberFormat="1" applyFill="1" applyBorder="1" applyAlignment="1">
      <alignment horizontal="center" vertical="center" wrapText="1"/>
    </xf>
    <xf numFmtId="0" fontId="11" fillId="26" borderId="4" xfId="0" applyFont="1" applyFill="1" applyBorder="1" applyAlignment="1">
      <alignment horizontal="center" vertical="center"/>
    </xf>
    <xf numFmtId="20" fontId="0" fillId="26" borderId="4" xfId="0" applyNumberFormat="1" applyFill="1" applyBorder="1" applyAlignment="1">
      <alignment horizontal="center" vertical="center" wrapText="1"/>
    </xf>
    <xf numFmtId="20" fontId="11" fillId="26" borderId="4" xfId="0" applyNumberFormat="1" applyFont="1" applyFill="1" applyBorder="1" applyAlignment="1">
      <alignment horizontal="center" vertical="center"/>
    </xf>
    <xf numFmtId="20" fontId="0" fillId="27" borderId="31" xfId="0" applyNumberFormat="1" applyFill="1" applyBorder="1" applyAlignment="1">
      <alignment horizontal="center" vertical="center" wrapText="1"/>
    </xf>
    <xf numFmtId="171" fontId="0" fillId="11" borderId="5" xfId="1" applyNumberFormat="1" applyFont="1" applyFill="1" applyBorder="1" applyAlignment="1">
      <alignment horizontal="center" vertical="center" wrapText="1"/>
    </xf>
    <xf numFmtId="171" fontId="0" fillId="11" borderId="5" xfId="0" applyNumberFormat="1" applyFont="1" applyFill="1" applyBorder="1" applyAlignment="1">
      <alignment horizontal="center" vertical="center" wrapText="1"/>
    </xf>
    <xf numFmtId="9" fontId="0" fillId="26" borderId="4" xfId="0" applyNumberFormat="1" applyFill="1" applyBorder="1" applyAlignment="1">
      <alignment horizontal="center" vertical="center"/>
    </xf>
    <xf numFmtId="0" fontId="0" fillId="26" borderId="4" xfId="0" applyFill="1" applyBorder="1" applyAlignment="1">
      <alignment vertical="center" wrapText="1"/>
    </xf>
    <xf numFmtId="0" fontId="13" fillId="26" borderId="4" xfId="0" applyFont="1" applyFill="1" applyBorder="1" applyAlignment="1">
      <alignment horizontal="center" vertical="center"/>
    </xf>
    <xf numFmtId="9" fontId="11" fillId="26" borderId="4" xfId="0" applyNumberFormat="1" applyFont="1" applyFill="1" applyBorder="1" applyAlignment="1">
      <alignment horizontal="center" vertical="center"/>
    </xf>
    <xf numFmtId="0" fontId="11" fillId="26" borderId="4" xfId="0" applyFont="1" applyFill="1" applyBorder="1" applyAlignment="1">
      <alignment horizontal="center" vertical="center" wrapText="1"/>
    </xf>
    <xf numFmtId="0" fontId="45" fillId="26" borderId="4" xfId="0" applyFont="1" applyFill="1" applyBorder="1" applyAlignment="1">
      <alignment horizontal="left" vertical="center" wrapText="1"/>
    </xf>
    <xf numFmtId="0" fontId="30" fillId="26" borderId="4" xfId="0" applyFont="1" applyFill="1" applyBorder="1" applyAlignment="1">
      <alignment horizontal="center" vertical="center"/>
    </xf>
    <xf numFmtId="9" fontId="30" fillId="26" borderId="4" xfId="0" applyNumberFormat="1" applyFont="1" applyFill="1" applyBorder="1" applyAlignment="1">
      <alignment horizontal="center" vertical="center" wrapText="1"/>
    </xf>
    <xf numFmtId="9" fontId="11" fillId="26" borderId="4" xfId="1" applyFont="1" applyFill="1" applyBorder="1" applyAlignment="1">
      <alignment horizontal="center" vertical="center"/>
    </xf>
    <xf numFmtId="9" fontId="0" fillId="11" borderId="4" xfId="0" applyNumberFormat="1" applyFill="1" applyBorder="1" applyAlignment="1">
      <alignment horizontal="center" vertical="center" wrapText="1"/>
    </xf>
    <xf numFmtId="49" fontId="0" fillId="11" borderId="4" xfId="0" applyNumberFormat="1" applyFill="1" applyBorder="1" applyAlignment="1">
      <alignment horizontal="center" vertical="center" wrapText="1"/>
    </xf>
    <xf numFmtId="0" fontId="19" fillId="27" borderId="31" xfId="0" applyFont="1" applyFill="1" applyBorder="1" applyAlignment="1">
      <alignment horizontal="center" vertical="center" wrapText="1"/>
    </xf>
    <xf numFmtId="9" fontId="19" fillId="27" borderId="31" xfId="0" applyNumberFormat="1" applyFont="1" applyFill="1" applyBorder="1" applyAlignment="1">
      <alignment horizontal="center" vertical="center" wrapText="1"/>
    </xf>
    <xf numFmtId="9" fontId="46" fillId="27" borderId="31" xfId="0" applyNumberFormat="1" applyFont="1" applyFill="1" applyBorder="1" applyAlignment="1">
      <alignment horizontal="center" vertical="center"/>
    </xf>
    <xf numFmtId="9" fontId="46" fillId="27" borderId="31" xfId="0" applyNumberFormat="1" applyFont="1" applyFill="1" applyBorder="1" applyAlignment="1">
      <alignment horizontal="center" vertical="center" wrapText="1"/>
    </xf>
    <xf numFmtId="168" fontId="46" fillId="27" borderId="31" xfId="0" applyNumberFormat="1" applyFont="1" applyFill="1" applyBorder="1" applyAlignment="1">
      <alignment horizontal="center" vertical="center"/>
    </xf>
    <xf numFmtId="1" fontId="46" fillId="27" borderId="31" xfId="0" applyNumberFormat="1" applyFont="1" applyFill="1" applyBorder="1" applyAlignment="1">
      <alignment horizontal="center" vertical="center" wrapText="1"/>
    </xf>
    <xf numFmtId="164" fontId="0" fillId="11" borderId="5" xfId="37" applyFont="1" applyFill="1" applyBorder="1" applyAlignment="1">
      <alignment horizontal="center" vertical="center" wrapText="1"/>
    </xf>
    <xf numFmtId="0" fontId="10" fillId="11" borderId="4" xfId="0" applyFont="1" applyFill="1" applyBorder="1" applyAlignment="1">
      <alignment horizontal="center" vertical="center" wrapText="1"/>
    </xf>
    <xf numFmtId="0" fontId="27" fillId="19" borderId="4" xfId="0" applyFont="1" applyFill="1" applyBorder="1" applyAlignment="1">
      <alignment horizontal="justify" vertical="center" wrapText="1"/>
    </xf>
    <xf numFmtId="0" fontId="27" fillId="19" borderId="4" xfId="0" applyFont="1" applyFill="1" applyBorder="1" applyAlignment="1">
      <alignment horizontal="justify" vertical="top" wrapText="1"/>
    </xf>
    <xf numFmtId="0" fontId="9" fillId="28" borderId="4" xfId="0" applyFont="1" applyFill="1" applyBorder="1" applyAlignment="1">
      <alignment horizontal="center" vertical="center" wrapText="1"/>
    </xf>
    <xf numFmtId="0" fontId="0" fillId="28" borderId="4" xfId="0" applyFill="1" applyBorder="1" applyAlignment="1">
      <alignment horizontal="center" vertical="center" wrapText="1"/>
    </xf>
    <xf numFmtId="0" fontId="0" fillId="28" borderId="4" xfId="0" applyFill="1" applyBorder="1" applyAlignment="1">
      <alignment horizontal="center" vertical="center"/>
    </xf>
    <xf numFmtId="9" fontId="0" fillId="28" borderId="4" xfId="0" applyNumberFormat="1" applyFill="1" applyBorder="1" applyAlignment="1">
      <alignment horizontal="center" vertical="center" wrapText="1"/>
    </xf>
    <xf numFmtId="0" fontId="9" fillId="26" borderId="4" xfId="3" applyNumberFormat="1" applyFont="1" applyFill="1" applyBorder="1" applyAlignment="1">
      <alignment horizontal="center" vertical="center" wrapText="1"/>
    </xf>
    <xf numFmtId="0" fontId="0" fillId="20" borderId="28" xfId="0" applyFill="1" applyBorder="1" applyAlignment="1">
      <alignment horizontal="center" vertical="center" wrapText="1"/>
    </xf>
    <xf numFmtId="0" fontId="9" fillId="0" borderId="28" xfId="0" applyFont="1" applyBorder="1" applyAlignment="1">
      <alignment horizontal="center" vertical="center" wrapText="1"/>
    </xf>
    <xf numFmtId="0" fontId="0" fillId="27" borderId="35" xfId="0" applyFill="1" applyBorder="1" applyAlignment="1">
      <alignment horizontal="center" vertical="center" wrapText="1"/>
    </xf>
    <xf numFmtId="1" fontId="19" fillId="27" borderId="35" xfId="0" applyNumberFormat="1" applyFont="1" applyFill="1" applyBorder="1" applyAlignment="1">
      <alignment horizontal="center" vertical="center"/>
    </xf>
    <xf numFmtId="0" fontId="0" fillId="27" borderId="35" xfId="0" applyFill="1" applyBorder="1" applyAlignment="1">
      <alignment horizontal="left" vertical="top" wrapText="1"/>
    </xf>
    <xf numFmtId="0" fontId="0" fillId="19" borderId="28" xfId="0" applyFill="1" applyBorder="1" applyAlignment="1">
      <alignment horizontal="center" vertical="center" wrapText="1"/>
    </xf>
    <xf numFmtId="0" fontId="40" fillId="19" borderId="4" xfId="0" applyFont="1" applyFill="1" applyBorder="1" applyAlignment="1">
      <alignment horizontal="justify" vertical="center" wrapText="1"/>
    </xf>
    <xf numFmtId="10" fontId="19" fillId="27" borderId="34" xfId="0" applyNumberFormat="1" applyFont="1" applyFill="1" applyBorder="1" applyAlignment="1">
      <alignment horizontal="center" vertical="center"/>
    </xf>
    <xf numFmtId="0" fontId="0" fillId="27" borderId="34" xfId="0" applyFill="1" applyBorder="1" applyAlignment="1">
      <alignment horizontal="left" vertical="top" wrapText="1"/>
    </xf>
    <xf numFmtId="9" fontId="19" fillId="27" borderId="31" xfId="0" applyNumberFormat="1" applyFont="1" applyFill="1" applyBorder="1" applyAlignment="1">
      <alignment horizontal="left" vertical="top" wrapText="1"/>
    </xf>
    <xf numFmtId="1" fontId="0" fillId="20" borderId="5" xfId="0" applyNumberFormat="1" applyFont="1" applyFill="1" applyBorder="1" applyAlignment="1">
      <alignment horizontal="center" vertical="center" wrapText="1"/>
    </xf>
    <xf numFmtId="0" fontId="11" fillId="20" borderId="4" xfId="0" applyFont="1" applyFill="1" applyBorder="1" applyAlignment="1">
      <alignment horizontal="center" vertical="center" wrapText="1"/>
    </xf>
    <xf numFmtId="9" fontId="19" fillId="27" borderId="35" xfId="0" applyNumberFormat="1" applyFont="1" applyFill="1" applyBorder="1" applyAlignment="1">
      <alignment horizontal="center" vertical="center"/>
    </xf>
    <xf numFmtId="0" fontId="0" fillId="27" borderId="32" xfId="0" applyFill="1" applyBorder="1" applyAlignment="1">
      <alignment horizontal="center" vertical="center" wrapText="1"/>
    </xf>
    <xf numFmtId="0" fontId="0" fillId="27" borderId="31" xfId="0" applyFill="1" applyBorder="1" applyAlignment="1">
      <alignment vertical="center"/>
    </xf>
    <xf numFmtId="0" fontId="0" fillId="27" borderId="31" xfId="0" applyFill="1" applyBorder="1" applyAlignment="1">
      <alignment horizontal="center" vertical="center"/>
    </xf>
    <xf numFmtId="20" fontId="0" fillId="20" borderId="5" xfId="1" applyNumberFormat="1" applyFont="1" applyFill="1" applyBorder="1" applyAlignment="1">
      <alignment horizontal="center" vertical="center" wrapText="1"/>
    </xf>
    <xf numFmtId="0" fontId="30" fillId="27" borderId="32" xfId="0" applyFont="1" applyFill="1" applyBorder="1" applyAlignment="1">
      <alignment horizontal="center" vertical="center" wrapText="1"/>
    </xf>
    <xf numFmtId="0" fontId="19" fillId="27" borderId="32" xfId="0" applyFont="1" applyFill="1" applyBorder="1" applyAlignment="1">
      <alignment horizontal="center" vertical="center" wrapText="1"/>
    </xf>
    <xf numFmtId="0" fontId="30" fillId="27" borderId="31"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47" fillId="27" borderId="31" xfId="0" applyFont="1" applyFill="1" applyBorder="1" applyAlignment="1">
      <alignment horizontal="center" vertical="center" wrapText="1"/>
    </xf>
    <xf numFmtId="0" fontId="46" fillId="27" borderId="31" xfId="0" applyFont="1" applyFill="1" applyBorder="1" applyAlignment="1">
      <alignment horizontal="center" vertical="center" wrapText="1"/>
    </xf>
    <xf numFmtId="0" fontId="46" fillId="27" borderId="31" xfId="0" applyFont="1" applyFill="1" applyBorder="1" applyAlignment="1">
      <alignment horizontal="left" vertical="top" wrapText="1"/>
    </xf>
    <xf numFmtId="0" fontId="48" fillId="27" borderId="31" xfId="0" applyFont="1" applyFill="1" applyBorder="1" applyAlignment="1">
      <alignment horizontal="center" vertical="center" wrapText="1"/>
    </xf>
    <xf numFmtId="167" fontId="46" fillId="27" borderId="31" xfId="0" applyNumberFormat="1" applyFont="1" applyFill="1" applyBorder="1" applyAlignment="1">
      <alignment horizontal="center" vertical="center" wrapText="1"/>
    </xf>
    <xf numFmtId="10" fontId="46" fillId="27" borderId="31" xfId="0" applyNumberFormat="1" applyFont="1" applyFill="1" applyBorder="1" applyAlignment="1">
      <alignment horizontal="center" vertical="center" wrapText="1"/>
    </xf>
    <xf numFmtId="9" fontId="46" fillId="27" borderId="31" xfId="1" applyFont="1" applyFill="1" applyBorder="1" applyAlignment="1">
      <alignment horizontal="center" vertical="center" wrapText="1"/>
    </xf>
    <xf numFmtId="9" fontId="46" fillId="27" borderId="35" xfId="0" applyNumberFormat="1" applyFont="1" applyFill="1" applyBorder="1" applyAlignment="1">
      <alignment horizontal="center" vertical="center"/>
    </xf>
    <xf numFmtId="9" fontId="49" fillId="27" borderId="35" xfId="0" applyNumberFormat="1" applyFont="1" applyFill="1" applyBorder="1" applyAlignment="1">
      <alignment horizontal="center" vertical="center"/>
    </xf>
    <xf numFmtId="1" fontId="46" fillId="27" borderId="35" xfId="0" applyNumberFormat="1" applyFont="1" applyFill="1" applyBorder="1" applyAlignment="1">
      <alignment horizontal="center" vertical="center"/>
    </xf>
    <xf numFmtId="0" fontId="0" fillId="27" borderId="36" xfId="0" applyFill="1" applyBorder="1" applyAlignment="1">
      <alignment horizontal="left" vertical="top" wrapText="1"/>
    </xf>
    <xf numFmtId="10" fontId="30" fillId="27" borderId="34" xfId="0" applyNumberFormat="1" applyFont="1" applyFill="1" applyBorder="1" applyAlignment="1">
      <alignment horizontal="center" vertical="center"/>
    </xf>
    <xf numFmtId="1" fontId="46" fillId="27" borderId="31" xfId="0" applyNumberFormat="1" applyFont="1" applyFill="1" applyBorder="1" applyAlignment="1">
      <alignment horizontal="center" vertical="center"/>
    </xf>
    <xf numFmtId="0" fontId="49" fillId="27" borderId="31" xfId="0" applyFont="1" applyFill="1" applyBorder="1" applyAlignment="1">
      <alignment horizontal="center" vertical="center" wrapText="1"/>
    </xf>
    <xf numFmtId="173" fontId="46" fillId="27" borderId="31" xfId="0" applyNumberFormat="1" applyFont="1" applyFill="1" applyBorder="1" applyAlignment="1">
      <alignment horizontal="center" vertical="center" wrapText="1"/>
    </xf>
    <xf numFmtId="0" fontId="46" fillId="27" borderId="31" xfId="0" applyFont="1" applyFill="1" applyBorder="1" applyAlignment="1">
      <alignment horizontal="center" vertical="center"/>
    </xf>
    <xf numFmtId="9" fontId="58" fillId="27" borderId="35" xfId="0" applyNumberFormat="1" applyFont="1" applyFill="1" applyBorder="1" applyAlignment="1">
      <alignment horizontal="center" vertical="center"/>
    </xf>
    <xf numFmtId="1" fontId="58" fillId="27" borderId="35" xfId="0" applyNumberFormat="1" applyFont="1" applyFill="1" applyBorder="1" applyAlignment="1">
      <alignment horizontal="center" vertical="center"/>
    </xf>
    <xf numFmtId="10" fontId="58" fillId="27" borderId="34" xfId="0" applyNumberFormat="1" applyFont="1" applyFill="1" applyBorder="1" applyAlignment="1">
      <alignment horizontal="center" vertical="center"/>
    </xf>
    <xf numFmtId="0" fontId="58" fillId="27" borderId="31" xfId="0" applyFont="1" applyFill="1" applyBorder="1" applyAlignment="1">
      <alignment horizontal="left" vertical="top" wrapText="1"/>
    </xf>
    <xf numFmtId="9" fontId="58" fillId="27" borderId="31" xfId="0" applyNumberFormat="1" applyFont="1" applyFill="1" applyBorder="1" applyAlignment="1">
      <alignment horizontal="center" vertical="center"/>
    </xf>
    <xf numFmtId="1" fontId="58" fillId="27" borderId="31" xfId="0" applyNumberFormat="1" applyFont="1" applyFill="1" applyBorder="1" applyAlignment="1">
      <alignment horizontal="center" vertical="center"/>
    </xf>
    <xf numFmtId="10" fontId="58" fillId="27" borderId="37" xfId="0" applyNumberFormat="1" applyFont="1" applyFill="1" applyBorder="1" applyAlignment="1">
      <alignment horizontal="center" vertical="center"/>
    </xf>
    <xf numFmtId="9" fontId="0" fillId="27" borderId="35" xfId="0" applyNumberFormat="1" applyFill="1" applyBorder="1" applyAlignment="1">
      <alignment horizontal="center" vertical="center" wrapText="1"/>
    </xf>
    <xf numFmtId="9" fontId="0" fillId="20" borderId="4" xfId="0" applyNumberFormat="1" applyFill="1" applyBorder="1" applyAlignment="1">
      <alignment horizontal="center" vertical="center" wrapText="1"/>
    </xf>
    <xf numFmtId="10" fontId="61" fillId="20" borderId="4" xfId="0" applyNumberFormat="1" applyFont="1" applyFill="1" applyBorder="1" applyAlignment="1">
      <alignment horizontal="center" vertical="center"/>
    </xf>
    <xf numFmtId="0" fontId="0" fillId="20" borderId="4" xfId="0" applyFill="1" applyBorder="1" applyAlignment="1">
      <alignment horizontal="left" vertical="top" wrapText="1"/>
    </xf>
    <xf numFmtId="0" fontId="40" fillId="20" borderId="4" xfId="0" applyFont="1" applyFill="1" applyBorder="1" applyAlignment="1">
      <alignment horizontal="left" vertical="top" wrapText="1"/>
    </xf>
    <xf numFmtId="0" fontId="30" fillId="27" borderId="31" xfId="0" applyFont="1" applyFill="1" applyBorder="1" applyAlignment="1">
      <alignment horizontal="left" vertical="top" wrapText="1"/>
    </xf>
    <xf numFmtId="0" fontId="0" fillId="21" borderId="5" xfId="0" applyFont="1" applyFill="1" applyBorder="1" applyAlignment="1">
      <alignment horizontal="center" vertical="center" wrapText="1"/>
    </xf>
    <xf numFmtId="9" fontId="0" fillId="21" borderId="5" xfId="1" applyFont="1" applyFill="1" applyBorder="1" applyAlignment="1">
      <alignment horizontal="center" vertical="center" wrapText="1"/>
    </xf>
    <xf numFmtId="9" fontId="0" fillId="21" borderId="5" xfId="0" applyNumberFormat="1" applyFont="1" applyFill="1" applyBorder="1" applyAlignment="1">
      <alignment horizontal="center" vertical="center" wrapText="1"/>
    </xf>
    <xf numFmtId="0" fontId="0" fillId="21" borderId="5" xfId="0" applyFont="1" applyFill="1" applyBorder="1" applyAlignment="1">
      <alignment horizontal="left" vertical="center" wrapText="1"/>
    </xf>
    <xf numFmtId="0" fontId="0" fillId="21" borderId="5" xfId="0" applyFont="1" applyFill="1" applyBorder="1" applyAlignment="1">
      <alignment horizontal="left" vertical="top" wrapText="1"/>
    </xf>
    <xf numFmtId="0" fontId="0" fillId="21" borderId="5" xfId="0" applyFill="1" applyBorder="1" applyAlignment="1">
      <alignment horizontal="center" vertical="center" wrapText="1"/>
    </xf>
    <xf numFmtId="0" fontId="0" fillId="21" borderId="4" xfId="0" applyFill="1" applyBorder="1" applyAlignment="1">
      <alignment horizontal="center" vertical="center" wrapText="1"/>
    </xf>
    <xf numFmtId="9" fontId="0" fillId="21" borderId="4" xfId="0" applyNumberFormat="1" applyFill="1" applyBorder="1" applyAlignment="1">
      <alignment horizontal="center" vertical="center" wrapText="1"/>
    </xf>
    <xf numFmtId="0" fontId="0" fillId="21" borderId="4" xfId="0" applyFill="1" applyBorder="1" applyAlignment="1">
      <alignment vertical="center" wrapText="1"/>
    </xf>
    <xf numFmtId="9" fontId="19" fillId="21" borderId="5" xfId="0" applyNumberFormat="1" applyFont="1" applyFill="1" applyBorder="1" applyAlignment="1">
      <alignment horizontal="center" vertical="center"/>
    </xf>
    <xf numFmtId="1" fontId="19" fillId="21" borderId="5" xfId="0" applyNumberFormat="1" applyFont="1" applyFill="1" applyBorder="1" applyAlignment="1">
      <alignment horizontal="center" vertical="center"/>
    </xf>
    <xf numFmtId="0" fontId="19" fillId="21" borderId="7" xfId="0" applyFont="1" applyFill="1" applyBorder="1" applyAlignment="1">
      <alignment vertical="center" wrapText="1"/>
    </xf>
    <xf numFmtId="0" fontId="19" fillId="21" borderId="10" xfId="0" applyFont="1" applyFill="1" applyBorder="1" applyAlignment="1">
      <alignment horizontal="justify" vertical="center" wrapText="1"/>
    </xf>
    <xf numFmtId="0" fontId="19" fillId="21" borderId="4" xfId="0" applyFont="1" applyFill="1" applyBorder="1" applyAlignment="1">
      <alignment vertical="center" wrapText="1"/>
    </xf>
    <xf numFmtId="0" fontId="19" fillId="21" borderId="4" xfId="0" applyFont="1" applyFill="1" applyBorder="1" applyAlignment="1">
      <alignment horizontal="justify" vertical="center" wrapText="1"/>
    </xf>
    <xf numFmtId="9" fontId="19" fillId="21" borderId="4" xfId="0" applyNumberFormat="1" applyFont="1" applyFill="1" applyBorder="1" applyAlignment="1">
      <alignment horizontal="center" vertical="center"/>
    </xf>
    <xf numFmtId="1" fontId="19" fillId="21" borderId="4" xfId="0" applyNumberFormat="1" applyFont="1" applyFill="1" applyBorder="1" applyAlignment="1">
      <alignment horizontal="center" vertical="center"/>
    </xf>
    <xf numFmtId="10" fontId="20" fillId="21" borderId="7" xfId="0" applyNumberFormat="1" applyFont="1" applyFill="1" applyBorder="1" applyAlignment="1">
      <alignment horizontal="center" vertical="center"/>
    </xf>
    <xf numFmtId="0" fontId="19" fillId="21" borderId="4" xfId="0" applyFont="1" applyFill="1" applyBorder="1" applyAlignment="1">
      <alignment vertical="center"/>
    </xf>
    <xf numFmtId="0" fontId="19" fillId="21" borderId="7" xfId="0" applyFont="1" applyFill="1" applyBorder="1" applyAlignment="1">
      <alignment horizontal="justify" vertical="center" wrapText="1"/>
    </xf>
    <xf numFmtId="10" fontId="20" fillId="21" borderId="4" xfId="0" applyNumberFormat="1" applyFont="1" applyFill="1" applyBorder="1" applyAlignment="1">
      <alignment horizontal="center" vertical="center"/>
    </xf>
    <xf numFmtId="9" fontId="19" fillId="21" borderId="28" xfId="0" applyNumberFormat="1" applyFont="1" applyFill="1" applyBorder="1" applyAlignment="1">
      <alignment horizontal="center" vertical="center"/>
    </xf>
    <xf numFmtId="10" fontId="44" fillId="21" borderId="29" xfId="0" applyNumberFormat="1" applyFont="1" applyFill="1" applyBorder="1" applyAlignment="1">
      <alignment horizontal="center" vertical="center"/>
    </xf>
    <xf numFmtId="0" fontId="40" fillId="21" borderId="29" xfId="0" applyFont="1" applyFill="1" applyBorder="1" applyAlignment="1">
      <alignment horizontal="justify" vertical="center" wrapText="1"/>
    </xf>
    <xf numFmtId="0" fontId="40" fillId="21" borderId="28" xfId="0" applyFont="1" applyFill="1" applyBorder="1" applyAlignment="1">
      <alignment horizontal="justify" vertical="center" wrapText="1"/>
    </xf>
    <xf numFmtId="9" fontId="19" fillId="21" borderId="4" xfId="0" applyNumberFormat="1" applyFont="1" applyFill="1" applyBorder="1" applyAlignment="1">
      <alignment horizontal="justify" vertical="center"/>
    </xf>
    <xf numFmtId="0" fontId="19" fillId="21" borderId="29" xfId="0" applyFont="1" applyFill="1" applyBorder="1" applyAlignment="1">
      <alignment horizontal="justify" vertical="center" wrapText="1"/>
    </xf>
    <xf numFmtId="0" fontId="19" fillId="21" borderId="28" xfId="0" applyFont="1" applyFill="1" applyBorder="1" applyAlignment="1">
      <alignment horizontal="justify" vertical="center" wrapText="1"/>
    </xf>
    <xf numFmtId="1" fontId="19" fillId="21" borderId="28" xfId="0" applyNumberFormat="1" applyFont="1" applyFill="1" applyBorder="1" applyAlignment="1">
      <alignment horizontal="center" vertical="center"/>
    </xf>
    <xf numFmtId="0" fontId="0" fillId="21" borderId="4" xfId="0" applyFill="1" applyBorder="1" applyAlignment="1">
      <alignment vertical="center"/>
    </xf>
    <xf numFmtId="0" fontId="0" fillId="21" borderId="4" xfId="0" applyFill="1" applyBorder="1" applyAlignment="1">
      <alignment horizontal="center" vertical="center"/>
    </xf>
    <xf numFmtId="20" fontId="0" fillId="21" borderId="5" xfId="1" applyNumberFormat="1" applyFont="1" applyFill="1" applyBorder="1" applyAlignment="1">
      <alignment horizontal="center" vertical="center" wrapText="1"/>
    </xf>
    <xf numFmtId="0" fontId="35" fillId="21" borderId="5" xfId="0" applyFont="1" applyFill="1" applyBorder="1" applyAlignment="1">
      <alignment horizontal="center" vertical="center" wrapText="1"/>
    </xf>
    <xf numFmtId="20" fontId="0" fillId="21" borderId="5" xfId="0" applyNumberFormat="1" applyFont="1" applyFill="1" applyBorder="1" applyAlignment="1">
      <alignment horizontal="center" vertical="center" wrapText="1"/>
    </xf>
    <xf numFmtId="9" fontId="0" fillId="21" borderId="4" xfId="1" applyFont="1" applyFill="1" applyBorder="1" applyAlignment="1">
      <alignment horizontal="center" vertical="center" wrapText="1"/>
    </xf>
    <xf numFmtId="0" fontId="34" fillId="21" borderId="5" xfId="0" applyFont="1" applyFill="1" applyBorder="1" applyAlignment="1">
      <alignment horizontal="center" vertical="center" wrapText="1"/>
    </xf>
    <xf numFmtId="0" fontId="34" fillId="21" borderId="4" xfId="0" applyFont="1" applyFill="1" applyBorder="1" applyAlignment="1">
      <alignment horizontal="center" vertical="center" wrapText="1"/>
    </xf>
    <xf numFmtId="0" fontId="35" fillId="21" borderId="4" xfId="0" applyFont="1" applyFill="1" applyBorder="1" applyAlignment="1">
      <alignment horizontal="center" vertical="center" wrapText="1"/>
    </xf>
    <xf numFmtId="0" fontId="50" fillId="21" borderId="4" xfId="0" applyFont="1" applyFill="1" applyBorder="1" applyAlignment="1">
      <alignment horizontal="center" vertical="center" wrapText="1"/>
    </xf>
    <xf numFmtId="9" fontId="34" fillId="21" borderId="4" xfId="1" applyFont="1" applyFill="1" applyBorder="1" applyAlignment="1">
      <alignment horizontal="center" vertical="center" wrapText="1"/>
    </xf>
    <xf numFmtId="0" fontId="53" fillId="21" borderId="4" xfId="0" applyFont="1" applyFill="1" applyBorder="1" applyAlignment="1">
      <alignment horizontal="center" vertical="center" wrapText="1"/>
    </xf>
    <xf numFmtId="0" fontId="51" fillId="21" borderId="4" xfId="0" applyFont="1" applyFill="1" applyBorder="1" applyAlignment="1">
      <alignment horizontal="center" vertical="center" wrapText="1"/>
    </xf>
    <xf numFmtId="0" fontId="34" fillId="21" borderId="4" xfId="1" applyNumberFormat="1" applyFont="1" applyFill="1" applyBorder="1" applyAlignment="1">
      <alignment horizontal="center" vertical="center" wrapText="1"/>
    </xf>
    <xf numFmtId="0" fontId="52" fillId="21" borderId="4" xfId="0" applyFont="1" applyFill="1" applyBorder="1" applyAlignment="1">
      <alignment horizontal="center" vertical="center" wrapText="1"/>
    </xf>
    <xf numFmtId="0" fontId="54" fillId="21" borderId="4" xfId="0" applyFont="1" applyFill="1" applyBorder="1" applyAlignment="1">
      <alignment horizontal="center" vertical="center" wrapText="1"/>
    </xf>
    <xf numFmtId="0" fontId="2" fillId="21" borderId="4" xfId="0" applyFont="1" applyFill="1" applyBorder="1" applyAlignment="1">
      <alignment horizontal="center" vertical="center" wrapText="1"/>
    </xf>
    <xf numFmtId="0" fontId="25" fillId="21" borderId="4" xfId="0" applyFont="1" applyFill="1" applyBorder="1" applyAlignment="1">
      <alignment horizontal="center" vertical="center" wrapText="1"/>
    </xf>
    <xf numFmtId="0" fontId="36" fillId="21" borderId="4" xfId="0" applyFont="1" applyFill="1" applyBorder="1" applyAlignment="1">
      <alignment horizontal="center" vertical="center" wrapText="1"/>
    </xf>
    <xf numFmtId="9" fontId="26" fillId="21" borderId="4" xfId="1" applyFont="1" applyFill="1" applyBorder="1" applyAlignment="1">
      <alignment horizontal="center" vertical="center" wrapText="1"/>
    </xf>
    <xf numFmtId="167" fontId="26" fillId="21" borderId="4" xfId="1" applyNumberFormat="1" applyFont="1" applyFill="1" applyBorder="1" applyAlignment="1">
      <alignment horizontal="center" vertical="center" wrapText="1"/>
    </xf>
    <xf numFmtId="1" fontId="26" fillId="21" borderId="4" xfId="0" applyNumberFormat="1" applyFont="1" applyFill="1" applyBorder="1" applyAlignment="1">
      <alignment horizontal="center" vertical="center" wrapText="1"/>
    </xf>
    <xf numFmtId="0" fontId="55" fillId="21" borderId="4" xfId="0" applyFont="1" applyFill="1" applyBorder="1" applyAlignment="1">
      <alignment horizontal="center" vertical="center" wrapText="1"/>
    </xf>
    <xf numFmtId="0" fontId="26" fillId="21" borderId="4" xfId="0" applyFont="1" applyFill="1" applyBorder="1" applyAlignment="1">
      <alignment horizontal="left" vertical="center" wrapText="1"/>
    </xf>
    <xf numFmtId="0" fontId="26" fillId="21" borderId="4" xfId="0" applyFont="1" applyFill="1" applyBorder="1" applyAlignment="1">
      <alignment horizontal="justify" vertical="center" wrapText="1"/>
    </xf>
    <xf numFmtId="10" fontId="26" fillId="21" borderId="4" xfId="1" applyNumberFormat="1" applyFont="1" applyFill="1" applyBorder="1" applyAlignment="1">
      <alignment horizontal="center" vertical="center" wrapText="1"/>
    </xf>
    <xf numFmtId="9" fontId="25" fillId="21" borderId="4" xfId="0" applyNumberFormat="1" applyFont="1" applyFill="1" applyBorder="1" applyAlignment="1">
      <alignment horizontal="center" vertical="center" wrapText="1"/>
    </xf>
    <xf numFmtId="9" fontId="26" fillId="21" borderId="28" xfId="0" applyNumberFormat="1" applyFont="1" applyFill="1" applyBorder="1" applyAlignment="1">
      <alignment horizontal="center" vertical="center"/>
    </xf>
    <xf numFmtId="9" fontId="36" fillId="21" borderId="28" xfId="0" applyNumberFormat="1" applyFont="1" applyFill="1" applyBorder="1" applyAlignment="1">
      <alignment horizontal="center" vertical="center"/>
    </xf>
    <xf numFmtId="9" fontId="56" fillId="21" borderId="28" xfId="0" applyNumberFormat="1" applyFont="1" applyFill="1" applyBorder="1" applyAlignment="1">
      <alignment horizontal="center" vertical="center"/>
    </xf>
    <xf numFmtId="168" fontId="25" fillId="21" borderId="4" xfId="37" applyNumberFormat="1" applyFont="1" applyFill="1" applyBorder="1" applyAlignment="1">
      <alignment horizontal="center" vertical="center"/>
    </xf>
    <xf numFmtId="0" fontId="25" fillId="21" borderId="4" xfId="0" applyFont="1" applyFill="1" applyBorder="1" applyAlignment="1">
      <alignment horizontal="left" vertical="center" wrapText="1"/>
    </xf>
    <xf numFmtId="1" fontId="26" fillId="21" borderId="28" xfId="0" applyNumberFormat="1" applyFont="1" applyFill="1" applyBorder="1" applyAlignment="1">
      <alignment horizontal="center" vertical="center"/>
    </xf>
    <xf numFmtId="0" fontId="38" fillId="21" borderId="29" xfId="0" applyFont="1" applyFill="1" applyBorder="1" applyAlignment="1">
      <alignment horizontal="justify" vertical="center" wrapText="1"/>
    </xf>
    <xf numFmtId="0" fontId="38" fillId="21" borderId="4" xfId="0" applyFont="1" applyFill="1" applyBorder="1" applyAlignment="1">
      <alignment horizontal="justify" vertical="center" wrapText="1"/>
    </xf>
    <xf numFmtId="0" fontId="26" fillId="21" borderId="10" xfId="0" applyFont="1" applyFill="1" applyBorder="1" applyAlignment="1">
      <alignment horizontal="justify" vertical="center" wrapText="1"/>
    </xf>
    <xf numFmtId="10" fontId="57" fillId="21" borderId="29" xfId="0" applyNumberFormat="1" applyFont="1" applyFill="1" applyBorder="1" applyAlignment="1">
      <alignment horizontal="center" vertical="center"/>
    </xf>
    <xf numFmtId="9" fontId="26" fillId="21" borderId="4" xfId="0" applyNumberFormat="1" applyFont="1" applyFill="1" applyBorder="1" applyAlignment="1">
      <alignment horizontal="center" vertical="center"/>
    </xf>
    <xf numFmtId="1" fontId="26" fillId="21" borderId="4" xfId="0" applyNumberFormat="1" applyFont="1" applyFill="1" applyBorder="1" applyAlignment="1">
      <alignment horizontal="center" vertical="center"/>
    </xf>
    <xf numFmtId="173" fontId="25" fillId="21" borderId="4" xfId="0" applyNumberFormat="1" applyFont="1" applyFill="1" applyBorder="1" applyAlignment="1">
      <alignment horizontal="center" vertical="center" wrapText="1"/>
    </xf>
    <xf numFmtId="0" fontId="56" fillId="21" borderId="4" xfId="0" applyFont="1" applyFill="1" applyBorder="1" applyAlignment="1">
      <alignment horizontal="center" vertical="center"/>
    </xf>
    <xf numFmtId="0" fontId="37" fillId="21" borderId="4" xfId="0" applyFont="1" applyFill="1" applyBorder="1" applyAlignment="1">
      <alignment horizontal="left" vertical="center" wrapText="1"/>
    </xf>
    <xf numFmtId="9" fontId="27" fillId="21" borderId="28" xfId="0" applyNumberFormat="1" applyFont="1" applyFill="1" applyBorder="1" applyAlignment="1">
      <alignment horizontal="center" vertical="center"/>
    </xf>
    <xf numFmtId="1" fontId="27" fillId="21" borderId="28" xfId="0" applyNumberFormat="1" applyFont="1" applyFill="1" applyBorder="1" applyAlignment="1">
      <alignment horizontal="center" vertical="center"/>
    </xf>
    <xf numFmtId="10" fontId="28" fillId="21" borderId="29" xfId="0" applyNumberFormat="1" applyFont="1" applyFill="1" applyBorder="1" applyAlignment="1">
      <alignment horizontal="center" vertical="center"/>
    </xf>
    <xf numFmtId="0" fontId="0" fillId="21" borderId="4" xfId="0" applyFill="1" applyBorder="1" applyAlignment="1">
      <alignment horizontal="left" vertical="center" wrapText="1"/>
    </xf>
    <xf numFmtId="0" fontId="27" fillId="21" borderId="16" xfId="0" applyFont="1" applyFill="1" applyBorder="1" applyAlignment="1">
      <alignment horizontal="justify" vertical="top" wrapText="1"/>
    </xf>
    <xf numFmtId="0" fontId="27" fillId="21" borderId="17" xfId="0" applyFont="1" applyFill="1" applyBorder="1" applyAlignment="1">
      <alignment horizontal="justify" vertical="top" wrapText="1"/>
    </xf>
    <xf numFmtId="0" fontId="33" fillId="21" borderId="4" xfId="0" applyFont="1" applyFill="1" applyBorder="1" applyAlignment="1">
      <alignment horizontal="left" vertical="center" wrapText="1"/>
    </xf>
    <xf numFmtId="0" fontId="27" fillId="21" borderId="4" xfId="0" applyFont="1" applyFill="1" applyBorder="1" applyAlignment="1">
      <alignment horizontal="justify" vertical="center" wrapText="1"/>
    </xf>
    <xf numFmtId="0" fontId="33" fillId="21" borderId="4" xfId="0" applyFont="1" applyFill="1" applyBorder="1" applyAlignment="1">
      <alignment horizontal="left" vertical="top" wrapText="1"/>
    </xf>
    <xf numFmtId="9" fontId="27" fillId="21" borderId="4" xfId="0" applyNumberFormat="1" applyFont="1" applyFill="1" applyBorder="1" applyAlignment="1">
      <alignment horizontal="center" vertical="center"/>
    </xf>
    <xf numFmtId="1" fontId="27" fillId="21" borderId="4" xfId="0" applyNumberFormat="1" applyFont="1" applyFill="1" applyBorder="1" applyAlignment="1">
      <alignment horizontal="center" vertical="center"/>
    </xf>
    <xf numFmtId="10" fontId="28" fillId="21" borderId="16" xfId="0" applyNumberFormat="1" applyFont="1" applyFill="1" applyBorder="1" applyAlignment="1">
      <alignment horizontal="center" vertical="center"/>
    </xf>
    <xf numFmtId="0" fontId="27" fillId="21" borderId="4" xfId="0" applyFont="1" applyFill="1" applyBorder="1" applyAlignment="1">
      <alignment horizontal="justify" vertical="top" wrapText="1"/>
    </xf>
    <xf numFmtId="10" fontId="28" fillId="21" borderId="4" xfId="0" applyNumberFormat="1" applyFont="1" applyFill="1" applyBorder="1" applyAlignment="1">
      <alignment horizontal="center" vertical="center"/>
    </xf>
    <xf numFmtId="10" fontId="20" fillId="21" borderId="29" xfId="0" applyNumberFormat="1" applyFont="1" applyFill="1" applyBorder="1" applyAlignment="1">
      <alignment horizontal="center" vertical="center"/>
    </xf>
    <xf numFmtId="0" fontId="59" fillId="21" borderId="4" xfId="0" applyFont="1" applyFill="1" applyBorder="1" applyAlignment="1">
      <alignment horizontal="center" vertical="center" wrapText="1"/>
    </xf>
    <xf numFmtId="0" fontId="0" fillId="21" borderId="28" xfId="0" applyFill="1" applyBorder="1" applyAlignment="1">
      <alignment horizontal="center" vertical="center" wrapText="1"/>
    </xf>
    <xf numFmtId="0" fontId="40" fillId="21" borderId="4" xfId="0" applyFont="1" applyFill="1" applyBorder="1" applyAlignment="1">
      <alignment horizontal="justify" vertical="center" wrapText="1"/>
    </xf>
    <xf numFmtId="0" fontId="60" fillId="21" borderId="4" xfId="0" applyFont="1" applyFill="1" applyBorder="1" applyAlignment="1">
      <alignment horizontal="justify" vertical="center" wrapText="1"/>
    </xf>
    <xf numFmtId="9" fontId="0" fillId="21" borderId="28" xfId="0" applyNumberFormat="1" applyFill="1" applyBorder="1" applyAlignment="1">
      <alignment horizontal="center" vertical="center" wrapText="1"/>
    </xf>
    <xf numFmtId="9" fontId="0" fillId="11" borderId="4" xfId="1" applyFont="1" applyFill="1" applyBorder="1" applyAlignment="1">
      <alignment horizontal="center" vertical="center"/>
    </xf>
    <xf numFmtId="9" fontId="0" fillId="11" borderId="4" xfId="0" applyNumberFormat="1" applyFill="1" applyBorder="1" applyAlignment="1">
      <alignment horizontal="center" vertical="center"/>
    </xf>
    <xf numFmtId="10" fontId="0" fillId="11" borderId="4" xfId="0" applyNumberFormat="1" applyFill="1" applyBorder="1" applyAlignment="1">
      <alignment horizontal="center" vertical="center"/>
    </xf>
    <xf numFmtId="171" fontId="0" fillId="11" borderId="4" xfId="1" applyNumberFormat="1" applyFont="1" applyFill="1" applyBorder="1" applyAlignment="1">
      <alignment horizontal="center" vertical="center"/>
    </xf>
    <xf numFmtId="171" fontId="0" fillId="11" borderId="4" xfId="0" applyNumberFormat="1" applyFill="1" applyBorder="1" applyAlignment="1">
      <alignment horizontal="center" vertical="center"/>
    </xf>
    <xf numFmtId="164" fontId="0" fillId="11" borderId="4" xfId="37" applyFont="1" applyFill="1" applyBorder="1" applyAlignment="1">
      <alignment horizontal="center" vertical="center"/>
    </xf>
    <xf numFmtId="172" fontId="19" fillId="19" borderId="5" xfId="37" applyNumberFormat="1" applyFont="1" applyFill="1" applyBorder="1" applyAlignment="1">
      <alignment horizontal="center" vertical="center"/>
    </xf>
    <xf numFmtId="9" fontId="19" fillId="19" borderId="29" xfId="0" applyNumberFormat="1" applyFont="1" applyFill="1" applyBorder="1" applyAlignment="1">
      <alignment horizontal="center" vertical="center"/>
    </xf>
    <xf numFmtId="9" fontId="40" fillId="19" borderId="28" xfId="0" applyNumberFormat="1" applyFont="1" applyFill="1" applyBorder="1" applyAlignment="1">
      <alignment horizontal="left" vertical="top" wrapText="1"/>
    </xf>
    <xf numFmtId="0" fontId="19" fillId="19" borderId="4" xfId="0" applyFont="1" applyFill="1" applyBorder="1" applyAlignment="1">
      <alignment horizontal="justify" vertical="center"/>
    </xf>
    <xf numFmtId="0" fontId="19" fillId="19" borderId="10" xfId="0" applyFont="1" applyFill="1" applyBorder="1" applyAlignment="1">
      <alignment horizontal="justify" vertical="center"/>
    </xf>
    <xf numFmtId="0" fontId="19" fillId="19" borderId="8" xfId="0" applyFont="1" applyFill="1" applyBorder="1" applyAlignment="1">
      <alignment vertical="center" wrapText="1"/>
    </xf>
    <xf numFmtId="0" fontId="19" fillId="19" borderId="9" xfId="0" applyFont="1" applyFill="1" applyBorder="1" applyAlignment="1">
      <alignment vertical="center" wrapText="1"/>
    </xf>
    <xf numFmtId="9" fontId="19" fillId="19" borderId="4" xfId="0" applyNumberFormat="1" applyFont="1" applyFill="1" applyBorder="1" applyAlignment="1">
      <alignment horizontal="center" vertical="center" wrapText="1"/>
    </xf>
    <xf numFmtId="9" fontId="19" fillId="19" borderId="29" xfId="0" applyNumberFormat="1" applyFont="1" applyFill="1" applyBorder="1" applyAlignment="1">
      <alignment horizontal="center" vertical="center" wrapText="1"/>
    </xf>
    <xf numFmtId="9" fontId="19" fillId="19" borderId="28" xfId="0" applyNumberFormat="1" applyFont="1" applyFill="1" applyBorder="1" applyAlignment="1">
      <alignment horizontal="center" vertical="center" wrapText="1"/>
    </xf>
    <xf numFmtId="171" fontId="19" fillId="19" borderId="5" xfId="0" applyNumberFormat="1" applyFont="1" applyFill="1" applyBorder="1" applyAlignment="1">
      <alignment horizontal="center" vertical="center"/>
    </xf>
    <xf numFmtId="20" fontId="0" fillId="29" borderId="4" xfId="0" applyNumberFormat="1" applyFill="1" applyBorder="1" applyAlignment="1">
      <alignment horizontal="center" vertical="center" wrapText="1"/>
    </xf>
    <xf numFmtId="170" fontId="19" fillId="19" borderId="5" xfId="0" applyNumberFormat="1" applyFont="1" applyFill="1" applyBorder="1" applyAlignment="1">
      <alignment horizontal="center" vertical="center"/>
    </xf>
    <xf numFmtId="9" fontId="19" fillId="19" borderId="5" xfId="1" applyFont="1" applyFill="1" applyBorder="1" applyAlignment="1">
      <alignment horizontal="center" vertical="center"/>
    </xf>
    <xf numFmtId="0" fontId="26" fillId="19" borderId="16" xfId="0" applyFont="1" applyFill="1" applyBorder="1" applyAlignment="1">
      <alignment horizontal="justify" vertical="center" wrapText="1"/>
    </xf>
    <xf numFmtId="168" fontId="25" fillId="19" borderId="4" xfId="5" applyNumberFormat="1" applyFont="1" applyFill="1" applyBorder="1" applyAlignment="1">
      <alignment horizontal="center" vertical="center"/>
    </xf>
    <xf numFmtId="174" fontId="11" fillId="19" borderId="4" xfId="9" applyNumberFormat="1" applyFont="1" applyFill="1" applyBorder="1" applyAlignment="1">
      <alignment horizontal="center" vertical="center"/>
    </xf>
    <xf numFmtId="1" fontId="11" fillId="19" borderId="4" xfId="0" applyNumberFormat="1" applyFont="1" applyFill="1" applyBorder="1" applyAlignment="1">
      <alignment horizontal="center" vertical="center" wrapText="1"/>
    </xf>
    <xf numFmtId="168" fontId="25" fillId="19" borderId="10" xfId="5" applyNumberFormat="1" applyFont="1" applyFill="1" applyBorder="1" applyAlignment="1">
      <alignment horizontal="center" vertical="center"/>
    </xf>
    <xf numFmtId="1" fontId="19" fillId="19" borderId="28" xfId="0" applyNumberFormat="1" applyFont="1" applyFill="1" applyBorder="1" applyAlignment="1">
      <alignment horizontal="center" vertical="center" wrapText="1"/>
    </xf>
    <xf numFmtId="2" fontId="19" fillId="19" borderId="5" xfId="0" applyNumberFormat="1" applyFont="1" applyFill="1" applyBorder="1" applyAlignment="1">
      <alignment horizontal="center" vertical="center"/>
    </xf>
    <xf numFmtId="1" fontId="27" fillId="19" borderId="5" xfId="0" applyNumberFormat="1" applyFont="1" applyFill="1" applyBorder="1" applyAlignment="1">
      <alignment horizontal="center" vertical="center"/>
    </xf>
    <xf numFmtId="0" fontId="27" fillId="19" borderId="4" xfId="0" applyFont="1" applyFill="1" applyBorder="1" applyAlignment="1">
      <alignment horizontal="justify" vertical="justify" wrapText="1"/>
    </xf>
    <xf numFmtId="0" fontId="27" fillId="19" borderId="10" xfId="0" applyFont="1" applyFill="1" applyBorder="1" applyAlignment="1">
      <alignment horizontal="justify" vertical="center" wrapText="1"/>
    </xf>
    <xf numFmtId="0" fontId="27" fillId="19" borderId="29" xfId="0" applyFont="1" applyFill="1" applyBorder="1" applyAlignment="1">
      <alignment horizontal="justify" vertical="top" wrapText="1"/>
    </xf>
    <xf numFmtId="0" fontId="27" fillId="19" borderId="16" xfId="0" applyFont="1" applyFill="1" applyBorder="1" applyAlignment="1">
      <alignment horizontal="justify" vertical="top" wrapText="1"/>
    </xf>
    <xf numFmtId="0" fontId="30" fillId="19" borderId="7" xfId="0" applyFont="1" applyFill="1" applyBorder="1" applyAlignment="1">
      <alignment horizontal="justify" vertical="center" wrapText="1"/>
    </xf>
    <xf numFmtId="10" fontId="0" fillId="11" borderId="16" xfId="0" applyNumberFormat="1" applyFill="1" applyBorder="1" applyAlignment="1">
      <alignment horizontal="center" vertical="center"/>
    </xf>
    <xf numFmtId="0" fontId="0" fillId="0" borderId="30" xfId="0" applyBorder="1" applyAlignment="1">
      <alignment horizontal="center" vertical="center"/>
    </xf>
    <xf numFmtId="9" fontId="0" fillId="0" borderId="30" xfId="0" applyNumberFormat="1" applyBorder="1" applyAlignment="1">
      <alignment horizontal="center" vertical="center"/>
    </xf>
    <xf numFmtId="0" fontId="0" fillId="0" borderId="16" xfId="0" applyNumberFormat="1" applyBorder="1" applyAlignment="1">
      <alignment horizontal="center" vertical="center"/>
    </xf>
    <xf numFmtId="0" fontId="0" fillId="21" borderId="5" xfId="0" applyNumberFormat="1" applyFill="1" applyBorder="1" applyAlignment="1">
      <alignment horizontal="center" vertical="center"/>
    </xf>
    <xf numFmtId="0" fontId="0" fillId="21" borderId="7" xfId="0" applyNumberFormat="1" applyFill="1" applyBorder="1" applyAlignment="1">
      <alignment horizontal="center" vertical="center"/>
    </xf>
    <xf numFmtId="0" fontId="0" fillId="0" borderId="10" xfId="0" applyNumberFormat="1" applyBorder="1" applyAlignment="1">
      <alignment horizontal="center" vertical="center"/>
    </xf>
    <xf numFmtId="0" fontId="0" fillId="21" borderId="9" xfId="0" applyNumberFormat="1" applyFill="1" applyBorder="1" applyAlignment="1">
      <alignment horizontal="center" vertical="center"/>
    </xf>
    <xf numFmtId="0" fontId="0" fillId="0" borderId="8" xfId="0" pivotButton="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21" borderId="8" xfId="0"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21" borderId="4" xfId="0" applyFont="1" applyFill="1" applyBorder="1" applyAlignment="1">
      <alignment horizontal="center" vertical="center" wrapText="1"/>
    </xf>
    <xf numFmtId="9" fontId="0" fillId="21" borderId="4" xfId="0" applyNumberFormat="1" applyFont="1" applyFill="1" applyBorder="1" applyAlignment="1">
      <alignment horizontal="center" vertical="center" wrapText="1"/>
    </xf>
    <xf numFmtId="0" fontId="0" fillId="20" borderId="5" xfId="0" applyFont="1" applyFill="1" applyBorder="1" applyAlignment="1">
      <alignment horizontal="left" vertical="top" wrapText="1"/>
    </xf>
    <xf numFmtId="0" fontId="19" fillId="20" borderId="7" xfId="0" applyFont="1" applyFill="1" applyBorder="1" applyAlignment="1">
      <alignment horizontal="left" vertical="top" wrapText="1"/>
    </xf>
    <xf numFmtId="10" fontId="44" fillId="20" borderId="7" xfId="0" applyNumberFormat="1" applyFont="1" applyFill="1" applyBorder="1" applyAlignment="1">
      <alignment horizontal="center" vertical="center"/>
    </xf>
    <xf numFmtId="0" fontId="9" fillId="20" borderId="4" xfId="0" applyFont="1" applyFill="1" applyBorder="1" applyAlignment="1">
      <alignment horizontal="left" vertical="top" wrapText="1"/>
    </xf>
    <xf numFmtId="9" fontId="46" fillId="27" borderId="35" xfId="0" applyNumberFormat="1" applyFont="1" applyFill="1" applyBorder="1" applyAlignment="1">
      <alignment horizontal="left" vertical="top"/>
    </xf>
    <xf numFmtId="0" fontId="40" fillId="27" borderId="35" xfId="0" applyFont="1" applyFill="1" applyBorder="1" applyAlignment="1">
      <alignment horizontal="left" vertical="top" wrapText="1"/>
    </xf>
    <xf numFmtId="10" fontId="43" fillId="27" borderId="31" xfId="0" applyNumberFormat="1" applyFont="1" applyFill="1" applyBorder="1" applyAlignment="1">
      <alignment horizontal="left" vertical="top"/>
    </xf>
    <xf numFmtId="0" fontId="19" fillId="27" borderId="35" xfId="0" applyFont="1" applyFill="1" applyBorder="1" applyAlignment="1">
      <alignment horizontal="left" vertical="top" wrapText="1"/>
    </xf>
    <xf numFmtId="0" fontId="0" fillId="27" borderId="31" xfId="0" applyFill="1" applyBorder="1" applyAlignment="1">
      <alignment horizontal="left" vertical="top"/>
    </xf>
    <xf numFmtId="0" fontId="19" fillId="27" borderId="31" xfId="0" applyFont="1" applyFill="1" applyBorder="1" applyAlignment="1">
      <alignment horizontal="left" vertical="top" wrapText="1"/>
    </xf>
    <xf numFmtId="9" fontId="19" fillId="27" borderId="35" xfId="0" applyNumberFormat="1" applyFont="1" applyFill="1" applyBorder="1" applyAlignment="1">
      <alignment horizontal="left" vertical="top"/>
    </xf>
    <xf numFmtId="0" fontId="58" fillId="27" borderId="38" xfId="0" applyFont="1" applyFill="1" applyBorder="1" applyAlignment="1">
      <alignment horizontal="left" vertical="top" wrapText="1"/>
    </xf>
    <xf numFmtId="0" fontId="0" fillId="21" borderId="4" xfId="0" applyFont="1" applyFill="1" applyBorder="1" applyAlignment="1">
      <alignment horizontal="center" vertical="center"/>
    </xf>
    <xf numFmtId="3" fontId="9" fillId="21" borderId="4" xfId="0" applyNumberFormat="1" applyFont="1" applyFill="1" applyBorder="1" applyAlignment="1">
      <alignment horizontal="center" vertical="center" wrapText="1"/>
    </xf>
    <xf numFmtId="9" fontId="11" fillId="21" borderId="4" xfId="0" applyNumberFormat="1" applyFont="1" applyFill="1" applyBorder="1" applyAlignment="1">
      <alignment horizontal="center" vertical="center"/>
    </xf>
    <xf numFmtId="0" fontId="11" fillId="21" borderId="4" xfId="0" applyFont="1" applyFill="1" applyBorder="1" applyAlignment="1">
      <alignment horizontal="center" vertical="center"/>
    </xf>
    <xf numFmtId="9" fontId="0" fillId="21" borderId="4" xfId="0" applyNumberFormat="1" applyFont="1" applyFill="1" applyBorder="1" applyAlignment="1">
      <alignment horizontal="center" vertical="center"/>
    </xf>
    <xf numFmtId="0" fontId="11" fillId="21" borderId="4" xfId="0" applyFont="1" applyFill="1" applyBorder="1" applyAlignment="1">
      <alignment horizontal="center" vertical="center" wrapText="1"/>
    </xf>
    <xf numFmtId="20" fontId="11" fillId="21" borderId="4" xfId="0" applyNumberFormat="1" applyFont="1" applyFill="1" applyBorder="1" applyAlignment="1">
      <alignment horizontal="center" vertical="center"/>
    </xf>
    <xf numFmtId="9" fontId="9" fillId="21" borderId="4" xfId="0" applyNumberFormat="1" applyFont="1" applyFill="1" applyBorder="1" applyAlignment="1">
      <alignment horizontal="center" vertical="center" wrapText="1"/>
    </xf>
    <xf numFmtId="0" fontId="12" fillId="21" borderId="4" xfId="0" applyFont="1" applyFill="1" applyBorder="1" applyAlignment="1">
      <alignment horizontal="center" vertical="center" wrapText="1"/>
    </xf>
    <xf numFmtId="9" fontId="11" fillId="21" borderId="4" xfId="0" applyNumberFormat="1" applyFont="1" applyFill="1" applyBorder="1" applyAlignment="1">
      <alignment horizontal="center" vertical="center" wrapText="1"/>
    </xf>
    <xf numFmtId="165" fontId="9" fillId="21" borderId="4" xfId="3" applyFont="1" applyFill="1" applyBorder="1" applyAlignment="1">
      <alignment horizontal="center" vertical="center" wrapText="1"/>
    </xf>
    <xf numFmtId="0" fontId="11" fillId="28" borderId="4" xfId="0" applyFont="1" applyFill="1" applyBorder="1" applyAlignment="1">
      <alignment horizontal="center" vertical="center"/>
    </xf>
    <xf numFmtId="0" fontId="11" fillId="28" borderId="4" xfId="0" applyFont="1" applyFill="1" applyBorder="1" applyAlignment="1">
      <alignment horizontal="center" vertical="center" wrapText="1"/>
    </xf>
    <xf numFmtId="9" fontId="0" fillId="28" borderId="4" xfId="0" applyNumberFormat="1" applyFill="1" applyBorder="1" applyAlignment="1">
      <alignment horizontal="center" vertical="center"/>
    </xf>
    <xf numFmtId="9" fontId="11" fillId="28" borderId="4" xfId="0" applyNumberFormat="1" applyFont="1" applyFill="1" applyBorder="1" applyAlignment="1">
      <alignment horizontal="center" vertical="center"/>
    </xf>
    <xf numFmtId="20" fontId="11" fillId="28" borderId="4" xfId="0" applyNumberFormat="1" applyFont="1" applyFill="1" applyBorder="1" applyAlignment="1">
      <alignment horizontal="center" vertical="center"/>
    </xf>
    <xf numFmtId="9" fontId="0" fillId="28" borderId="4" xfId="1" applyFont="1" applyFill="1" applyBorder="1" applyAlignment="1">
      <alignment horizontal="center" vertical="center"/>
    </xf>
    <xf numFmtId="9" fontId="11" fillId="28" borderId="4" xfId="1" applyFont="1" applyFill="1" applyBorder="1" applyAlignment="1">
      <alignment horizontal="center" vertical="center"/>
    </xf>
    <xf numFmtId="0" fontId="0" fillId="28" borderId="28" xfId="0" applyFill="1" applyBorder="1" applyAlignment="1">
      <alignment horizontal="center" vertical="center"/>
    </xf>
    <xf numFmtId="0" fontId="0" fillId="28" borderId="28" xfId="0" applyFill="1" applyBorder="1" applyAlignment="1">
      <alignment horizontal="center" vertical="center" wrapText="1"/>
    </xf>
    <xf numFmtId="0" fontId="0" fillId="11" borderId="28" xfId="0" applyFill="1" applyBorder="1" applyAlignment="1">
      <alignment horizontal="center" vertical="center" wrapText="1"/>
    </xf>
    <xf numFmtId="9" fontId="0" fillId="28" borderId="28" xfId="0" applyNumberFormat="1" applyFill="1" applyBorder="1" applyAlignment="1">
      <alignment horizontal="center" vertical="center" wrapText="1"/>
    </xf>
    <xf numFmtId="0" fontId="0" fillId="21" borderId="28" xfId="0" applyFill="1" applyBorder="1" applyAlignment="1">
      <alignment horizontal="center" vertical="center"/>
    </xf>
    <xf numFmtId="0" fontId="9" fillId="28" borderId="28" xfId="0" applyFont="1" applyFill="1" applyBorder="1" applyAlignment="1">
      <alignment horizontal="center" vertical="center" wrapText="1"/>
    </xf>
    <xf numFmtId="0" fontId="10" fillId="28" borderId="4" xfId="0" applyFont="1" applyFill="1" applyBorder="1" applyAlignment="1">
      <alignment horizontal="center" vertical="center" wrapText="1"/>
    </xf>
    <xf numFmtId="0" fontId="10" fillId="21" borderId="4" xfId="0" applyFont="1" applyFill="1" applyBorder="1" applyAlignment="1">
      <alignment horizontal="center" vertical="center" wrapText="1"/>
    </xf>
    <xf numFmtId="9" fontId="13" fillId="21" borderId="4" xfId="1" applyFont="1" applyFill="1" applyBorder="1" applyAlignment="1">
      <alignment horizontal="center" vertical="center"/>
    </xf>
    <xf numFmtId="0" fontId="0" fillId="0" borderId="0" xfId="0" applyBorder="1" applyAlignment="1">
      <alignment vertical="center" wrapText="1"/>
    </xf>
    <xf numFmtId="1" fontId="0" fillId="11" borderId="4" xfId="0" applyNumberFormat="1" applyFill="1" applyBorder="1" applyAlignment="1">
      <alignment horizontal="center" vertical="center"/>
    </xf>
    <xf numFmtId="20" fontId="0" fillId="11" borderId="4" xfId="0" applyNumberFormat="1" applyFill="1" applyBorder="1" applyAlignment="1">
      <alignment horizontal="center" vertical="center"/>
    </xf>
    <xf numFmtId="164" fontId="0" fillId="11" borderId="5" xfId="37" applyFont="1" applyFill="1" applyBorder="1" applyAlignment="1">
      <alignment horizontal="left" vertical="center"/>
    </xf>
    <xf numFmtId="0" fontId="62" fillId="20" borderId="5" xfId="0" applyFont="1" applyFill="1" applyBorder="1" applyAlignment="1">
      <alignment horizontal="center" vertical="center" wrapText="1"/>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21" fillId="18" borderId="13" xfId="0" applyFont="1" applyFill="1" applyBorder="1" applyAlignment="1">
      <alignment horizontal="center" vertical="center"/>
    </xf>
    <xf numFmtId="0" fontId="21" fillId="18" borderId="14" xfId="0" applyFont="1" applyFill="1" applyBorder="1" applyAlignment="1">
      <alignment horizontal="center" vertical="center"/>
    </xf>
    <xf numFmtId="0" fontId="21" fillId="18" borderId="15" xfId="0" applyFont="1" applyFill="1" applyBorder="1" applyAlignment="1">
      <alignment horizontal="center" vertical="center"/>
    </xf>
    <xf numFmtId="0" fontId="39" fillId="23" borderId="16" xfId="0" applyFont="1" applyFill="1" applyBorder="1" applyAlignment="1">
      <alignment horizontal="center"/>
    </xf>
    <xf numFmtId="0" fontId="39" fillId="23" borderId="17" xfId="0" applyFont="1" applyFill="1" applyBorder="1" applyAlignment="1">
      <alignment horizontal="center"/>
    </xf>
    <xf numFmtId="0" fontId="39" fillId="23" borderId="10" xfId="0" applyFont="1" applyFill="1" applyBorder="1" applyAlignment="1">
      <alignment horizontal="center"/>
    </xf>
    <xf numFmtId="0" fontId="19" fillId="13" borderId="7" xfId="0" applyFont="1" applyFill="1" applyBorder="1" applyAlignment="1">
      <alignment horizontal="justify" vertical="center" wrapText="1"/>
    </xf>
    <xf numFmtId="0" fontId="19" fillId="13" borderId="8" xfId="0" applyFont="1" applyFill="1" applyBorder="1" applyAlignment="1">
      <alignment horizontal="justify" vertical="center" wrapText="1"/>
    </xf>
    <xf numFmtId="0" fontId="19" fillId="13" borderId="9" xfId="0" applyFont="1" applyFill="1" applyBorder="1" applyAlignment="1">
      <alignment horizontal="justify" vertical="center" wrapText="1"/>
    </xf>
  </cellXfs>
  <cellStyles count="38">
    <cellStyle name="Graphics" xfId="4"/>
    <cellStyle name="Millares" xfId="37" builtinId="3"/>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948">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67"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alignment wrapText="1" readingOrder="0"/>
    </dxf>
    <dxf>
      <numFmt numFmtId="13" formatCode="0%"/>
    </dxf>
    <dxf>
      <numFmt numFmtId="167" formatCode="0.0%"/>
    </dxf>
    <dxf>
      <numFmt numFmtId="14" formatCode="0.00%"/>
    </dxf>
    <dxf>
      <numFmt numFmtId="175" formatCode="0.000%"/>
    </dxf>
    <dxf>
      <numFmt numFmtId="14" formatCode="0.00%"/>
    </dxf>
    <dxf>
      <numFmt numFmtId="13" formatCode="0%"/>
    </dxf>
    <dxf>
      <numFmt numFmtId="167"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69" formatCode="h:mm:ss;@"/>
    </dxf>
    <dxf>
      <numFmt numFmtId="171"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0" formatCode="0.0"/>
    </dxf>
    <dxf>
      <numFmt numFmtId="0" formatCode="General"/>
    </dxf>
    <dxf>
      <numFmt numFmtId="13" formatCode="0%"/>
    </dxf>
    <dxf>
      <numFmt numFmtId="167"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7" formatCode="0.0%"/>
    </dxf>
    <dxf>
      <numFmt numFmtId="14" formatCode="0.00%"/>
    </dxf>
    <dxf>
      <numFmt numFmtId="175"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7" formatCode="0.0%"/>
    </dxf>
    <dxf>
      <numFmt numFmtId="0" formatCode="General"/>
    </dxf>
    <dxf>
      <numFmt numFmtId="13" formatCode="0%"/>
    </dxf>
    <dxf>
      <numFmt numFmtId="167"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176" formatCode="_-* #,##0_-;\-* #,##0_-;_-* &quot;-&quot;_-;_-@_-"/>
    </dxf>
    <dxf>
      <numFmt numFmtId="14" formatCode="0.00%"/>
    </dxf>
    <dxf>
      <numFmt numFmtId="13" formatCode="0%"/>
    </dxf>
    <dxf>
      <numFmt numFmtId="167" formatCode="0.0%"/>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numFmt numFmtId="0" formatCode="General"/>
    </dxf>
    <dxf>
      <numFmt numFmtId="14" formatCode="0.0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font>
        <b/>
      </font>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7" formatCode="0.0%"/>
    </dxf>
    <dxf>
      <numFmt numFmtId="13" formatCode="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7" formatCode="0.0%"/>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fill>
        <patternFill patternType="solid">
          <bgColor theme="4" tint="0.79998168889431442"/>
        </patternFill>
      </fill>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7" formatCode="0.0%"/>
    </dxf>
    <dxf>
      <numFmt numFmtId="1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Verdana"/>
        <scheme val="none"/>
      </font>
      <fill>
        <patternFill patternType="solid">
          <fgColor indexed="64"/>
          <bgColor theme="8"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Verdana"/>
        <scheme val="none"/>
      </font>
      <fill>
        <patternFill patternType="solid">
          <fgColor indexed="64"/>
          <bgColor theme="8" tint="0.79998168889431442"/>
        </patternFill>
      </fill>
      <alignment horizontal="justify"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fill>
        <patternFill patternType="solid">
          <fgColor indexed="64"/>
          <bgColor theme="8"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Verdana"/>
        <scheme val="none"/>
      </font>
      <fill>
        <patternFill patternType="solid">
          <fgColor indexed="64"/>
          <bgColor theme="8"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fill>
        <patternFill patternType="solid">
          <fgColor indexed="64"/>
          <bgColor theme="8"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Verdana"/>
        <scheme val="none"/>
      </font>
      <fill>
        <patternFill patternType="solid">
          <fgColor indexed="64"/>
          <bgColor theme="8"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ill>
        <patternFill patternType="solid">
          <bgColor theme="4" tint="0.79998168889431442"/>
        </patternFill>
      </fill>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ill>
        <patternFill>
          <bgColor theme="6" tint="0.59999389629810485"/>
        </patternFill>
      </fill>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ill>
        <patternFill patternType="solid">
          <bgColor theme="0"/>
        </patternFill>
      </fill>
    </dxf>
    <dxf>
      <numFmt numFmtId="1" formatCode="0"/>
    </dxf>
    <dxf>
      <numFmt numFmtId="1" formatCode="0"/>
    </dxf>
    <dxf>
      <numFmt numFmtId="1" formatCode="0"/>
    </dxf>
    <dxf>
      <numFmt numFmtId="1"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25" formatCode="h:mm"/>
    </dxf>
    <dxf>
      <numFmt numFmtId="1" formatCode="0"/>
    </dxf>
    <dxf>
      <numFmt numFmtId="1" formatCode="0"/>
    </dxf>
    <dxf>
      <numFmt numFmtId="1" formatCode="0"/>
    </dxf>
    <dxf>
      <numFmt numFmtId="1" formatCode="0"/>
    </dxf>
    <dxf>
      <numFmt numFmtId="0" formatCode="General"/>
    </dxf>
    <dxf>
      <alignment horizontal="center" readingOrder="0"/>
    </dxf>
    <dxf>
      <numFmt numFmtId="1" formatCode="0"/>
    </dxf>
    <dxf>
      <numFmt numFmtId="170" formatCode="0.0"/>
    </dxf>
    <dxf>
      <numFmt numFmtId="2" formatCode="0.00"/>
    </dxf>
    <dxf>
      <numFmt numFmtId="170" formatCode="0.0"/>
    </dxf>
    <dxf>
      <numFmt numFmtId="0" formatCode="General"/>
    </dxf>
    <dxf>
      <numFmt numFmtId="13" formatCode="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ill>
        <patternFill>
          <bgColor rgb="FF00B050"/>
        </patternFill>
      </fill>
    </dxf>
  </dxfs>
  <tableStyles count="1" defaultTableStyle="TableStyleMedium2" defaultPivotStyle="PivotStyleLight16">
    <tableStyle name="Estilo de segmentación de datos 1" pivot="0" table="0" count="1">
      <tableStyleElement type="headerRow" dxfId="947"/>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3er Trimestre 2019.xlsx]Tablas 3er tri!TablaDinámica2</c:name>
    <c:fmtId val="13"/>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manualLayout>
          <c:xMode val="edge"/>
          <c:yMode val="edge"/>
          <c:x val="0.31171846853543866"/>
          <c:y val="1.8428184675078094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6"/>
        <c:spPr>
          <a:solidFill>
            <a:schemeClr val="accent3"/>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7"/>
        <c:spPr>
          <a:solidFill>
            <a:srgbClr val="FFC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8"/>
        <c:spPr>
          <a:solidFill>
            <a:srgbClr val="C00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'Tablas 3er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tri'!$B$13:$B$15</c:f>
              <c:numCache>
                <c:formatCode>0%</c:formatCode>
                <c:ptCount val="2"/>
                <c:pt idx="0">
                  <c:v>0.77142857142857146</c:v>
                </c:pt>
                <c:pt idx="1">
                  <c:v>0.23076923076923078</c:v>
                </c:pt>
              </c:numCache>
            </c:numRef>
          </c:val>
          <c:extLst xmlns:c16r2="http://schemas.microsoft.com/office/drawing/2015/06/chart">
            <c:ext xmlns:c16="http://schemas.microsoft.com/office/drawing/2014/chart" uri="{C3380CC4-5D6E-409C-BE32-E72D297353CC}">
              <c16:uniqueId val="{00000000-0334-4909-9FB7-EE755E949F31}"/>
            </c:ext>
          </c:extLst>
        </c:ser>
        <c:ser>
          <c:idx val="1"/>
          <c:order val="1"/>
          <c:tx>
            <c:strRef>
              <c:f>'Tablas 3er tri'!$C$11:$C$12</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tri'!$C$13:$C$15</c:f>
              <c:numCache>
                <c:formatCode>0%</c:formatCode>
                <c:ptCount val="2"/>
                <c:pt idx="0">
                  <c:v>0.11428571428571428</c:v>
                </c:pt>
                <c:pt idx="1">
                  <c:v>0.23076923076923078</c:v>
                </c:pt>
              </c:numCache>
            </c:numRef>
          </c:val>
          <c:extLst xmlns:c16r2="http://schemas.microsoft.com/office/drawing/2015/06/chart">
            <c:ext xmlns:c16="http://schemas.microsoft.com/office/drawing/2014/chart" uri="{C3380CC4-5D6E-409C-BE32-E72D297353CC}">
              <c16:uniqueId val="{00000000-65B9-4166-8957-B86DF2733789}"/>
            </c:ext>
          </c:extLst>
        </c:ser>
        <c:ser>
          <c:idx val="2"/>
          <c:order val="2"/>
          <c:tx>
            <c:strRef>
              <c:f>'Tablas 3er tri'!$D$11:$D$12</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tri'!$D$13:$D$15</c:f>
              <c:numCache>
                <c:formatCode>0%</c:formatCode>
                <c:ptCount val="2"/>
                <c:pt idx="0">
                  <c:v>2.8571428571428571E-2</c:v>
                </c:pt>
                <c:pt idx="1">
                  <c:v>0.23076923076923078</c:v>
                </c:pt>
              </c:numCache>
            </c:numRef>
          </c:val>
          <c:extLst xmlns:c16r2="http://schemas.microsoft.com/office/drawing/2015/06/chart">
            <c:ext xmlns:c16="http://schemas.microsoft.com/office/drawing/2014/chart" uri="{C3380CC4-5D6E-409C-BE32-E72D297353CC}">
              <c16:uniqueId val="{00000001-65B9-4166-8957-B86DF2733789}"/>
            </c:ext>
          </c:extLst>
        </c:ser>
        <c:ser>
          <c:idx val="3"/>
          <c:order val="3"/>
          <c:tx>
            <c:strRef>
              <c:f>'Tablas 3er tri'!$E$11:$E$12</c:f>
              <c:strCache>
                <c:ptCount val="1"/>
                <c:pt idx="0">
                  <c:v>MALO</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tri'!$E$13:$E$15</c:f>
              <c:numCache>
                <c:formatCode>0%</c:formatCode>
                <c:ptCount val="2"/>
                <c:pt idx="0">
                  <c:v>8.5714285714285715E-2</c:v>
                </c:pt>
                <c:pt idx="1">
                  <c:v>0.30769230769230771</c:v>
                </c:pt>
              </c:numCache>
            </c:numRef>
          </c:val>
          <c:extLst xmlns:c16r2="http://schemas.microsoft.com/office/drawing/2015/06/chart">
            <c:ext xmlns:c16="http://schemas.microsoft.com/office/drawing/2014/chart" uri="{C3380CC4-5D6E-409C-BE32-E72D297353CC}">
              <c16:uniqueId val="{00000002-65B9-4166-8957-B86DF2733789}"/>
            </c:ext>
          </c:extLst>
        </c:ser>
        <c:ser>
          <c:idx val="4"/>
          <c:order val="4"/>
          <c:tx>
            <c:strRef>
              <c:f>'Tablas 3er tri'!$F$11:$F$12</c:f>
              <c:strCache>
                <c:ptCount val="1"/>
                <c:pt idx="0">
                  <c:v>(en blanco)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tri'!$F$13:$F$15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65B9-4166-8957-B86DF2733789}"/>
            </c:ext>
          </c:extLst>
        </c:ser>
        <c:dLbls>
          <c:dLblPos val="outEnd"/>
          <c:showLegendKey val="0"/>
          <c:showVal val="1"/>
          <c:showCatName val="0"/>
          <c:showSerName val="0"/>
          <c:showPercent val="0"/>
          <c:showBubbleSize val="0"/>
        </c:dLbls>
        <c:gapWidth val="219"/>
        <c:overlap val="-27"/>
        <c:axId val="455860872"/>
        <c:axId val="455861264"/>
      </c:barChart>
      <c:catAx>
        <c:axId val="455860872"/>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5861264"/>
        <c:crosses val="autoZero"/>
        <c:auto val="1"/>
        <c:lblAlgn val="ctr"/>
        <c:lblOffset val="100"/>
        <c:noMultiLvlLbl val="0"/>
      </c:catAx>
      <c:valAx>
        <c:axId val="455861264"/>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5860872"/>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3er Trimestre 2019.xlsx]Tablas 3er tri!TablaDinámica4</c:name>
    <c:fmtId val="7"/>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1"/>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2"/>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3"/>
        <c:spPr>
          <a:solidFill>
            <a:srgbClr val="C0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 3er tri'!$B$70:$B$71</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tri'!$B$72:$B$81</c:f>
              <c:numCache>
                <c:formatCode>General</c:formatCode>
                <c:ptCount val="9"/>
                <c:pt idx="0">
                  <c:v>1</c:v>
                </c:pt>
                <c:pt idx="2">
                  <c:v>2</c:v>
                </c:pt>
                <c:pt idx="3">
                  <c:v>4</c:v>
                </c:pt>
                <c:pt idx="4">
                  <c:v>7</c:v>
                </c:pt>
                <c:pt idx="5">
                  <c:v>2</c:v>
                </c:pt>
                <c:pt idx="6">
                  <c:v>6</c:v>
                </c:pt>
                <c:pt idx="7">
                  <c:v>3</c:v>
                </c:pt>
                <c:pt idx="8">
                  <c:v>5</c:v>
                </c:pt>
              </c:numCache>
            </c:numRef>
          </c:val>
          <c:extLst xmlns:c16r2="http://schemas.microsoft.com/office/drawing/2015/06/chart">
            <c:ext xmlns:c16="http://schemas.microsoft.com/office/drawing/2014/chart" uri="{C3380CC4-5D6E-409C-BE32-E72D297353CC}">
              <c16:uniqueId val="{00000000-ACFB-41A1-B07F-712719D592A3}"/>
            </c:ext>
          </c:extLst>
        </c:ser>
        <c:ser>
          <c:idx val="1"/>
          <c:order val="1"/>
          <c:tx>
            <c:strRef>
              <c:f>'Tablas 3er tri'!$C$70:$C$71</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tri'!$C$72:$C$81</c:f>
              <c:numCache>
                <c:formatCode>General</c:formatCode>
                <c:ptCount val="9"/>
                <c:pt idx="2">
                  <c:v>2</c:v>
                </c:pt>
                <c:pt idx="3">
                  <c:v>1</c:v>
                </c:pt>
                <c:pt idx="6">
                  <c:v>3</c:v>
                </c:pt>
                <c:pt idx="7">
                  <c:v>1</c:v>
                </c:pt>
              </c:numCache>
            </c:numRef>
          </c:val>
          <c:extLst xmlns:c16r2="http://schemas.microsoft.com/office/drawing/2015/06/chart">
            <c:ext xmlns:c16="http://schemas.microsoft.com/office/drawing/2014/chart" uri="{C3380CC4-5D6E-409C-BE32-E72D297353CC}">
              <c16:uniqueId val="{00000000-616D-484A-B697-7DF99F742C60}"/>
            </c:ext>
          </c:extLst>
        </c:ser>
        <c:ser>
          <c:idx val="2"/>
          <c:order val="2"/>
          <c:tx>
            <c:strRef>
              <c:f>'Tablas 3er tri'!$D$70:$D$71</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tri'!$D$72:$D$81</c:f>
              <c:numCache>
                <c:formatCode>General</c:formatCode>
                <c:ptCount val="9"/>
                <c:pt idx="1">
                  <c:v>1</c:v>
                </c:pt>
                <c:pt idx="2">
                  <c:v>2</c:v>
                </c:pt>
                <c:pt idx="6">
                  <c:v>1</c:v>
                </c:pt>
              </c:numCache>
            </c:numRef>
          </c:val>
          <c:extLst xmlns:c16r2="http://schemas.microsoft.com/office/drawing/2015/06/chart">
            <c:ext xmlns:c16="http://schemas.microsoft.com/office/drawing/2014/chart" uri="{C3380CC4-5D6E-409C-BE32-E72D297353CC}">
              <c16:uniqueId val="{00000001-616D-484A-B697-7DF99F742C60}"/>
            </c:ext>
          </c:extLst>
        </c:ser>
        <c:ser>
          <c:idx val="3"/>
          <c:order val="3"/>
          <c:tx>
            <c:strRef>
              <c:f>'Tablas 3er tri'!$E$70:$E$71</c:f>
              <c:strCache>
                <c:ptCount val="1"/>
                <c:pt idx="0">
                  <c:v>MALO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tri'!$E$72:$E$81</c:f>
              <c:numCache>
                <c:formatCode>General</c:formatCode>
                <c:ptCount val="9"/>
                <c:pt idx="5">
                  <c:v>2</c:v>
                </c:pt>
                <c:pt idx="6">
                  <c:v>4</c:v>
                </c:pt>
                <c:pt idx="8">
                  <c:v>1</c:v>
                </c:pt>
              </c:numCache>
            </c:numRef>
          </c:val>
          <c:extLst xmlns:c16r2="http://schemas.microsoft.com/office/drawing/2015/06/chart">
            <c:ext xmlns:c16="http://schemas.microsoft.com/office/drawing/2014/chart" uri="{C3380CC4-5D6E-409C-BE32-E72D297353CC}">
              <c16:uniqueId val="{00000002-616D-484A-B697-7DF99F742C60}"/>
            </c:ext>
          </c:extLst>
        </c:ser>
        <c:ser>
          <c:idx val="4"/>
          <c:order val="4"/>
          <c:tx>
            <c:strRef>
              <c:f>'Tablas 3er tri'!$F$70:$F$71</c:f>
              <c:strCache>
                <c:ptCount val="1"/>
                <c:pt idx="0">
                  <c:v>(en blanco)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tri'!$F$72:$F$81</c:f>
              <c:numCache>
                <c:formatCode>General</c:formatCode>
                <c:ptCount val="9"/>
              </c:numCache>
            </c:numRef>
          </c:val>
          <c:extLst xmlns:c16r2="http://schemas.microsoft.com/office/drawing/2015/06/chart">
            <c:ext xmlns:c16="http://schemas.microsoft.com/office/drawing/2014/chart" uri="{C3380CC4-5D6E-409C-BE32-E72D297353CC}">
              <c16:uniqueId val="{00000003-616D-484A-B697-7DF99F742C60}"/>
            </c:ext>
          </c:extLst>
        </c:ser>
        <c:dLbls>
          <c:dLblPos val="outEnd"/>
          <c:showLegendKey val="0"/>
          <c:showVal val="1"/>
          <c:showCatName val="0"/>
          <c:showSerName val="0"/>
          <c:showPercent val="0"/>
          <c:showBubbleSize val="0"/>
        </c:dLbls>
        <c:gapWidth val="150"/>
        <c:axId val="460372776"/>
        <c:axId val="460373168"/>
      </c:barChart>
      <c:catAx>
        <c:axId val="460372776"/>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600" b="0" i="0" u="none" strike="noStrike" kern="1200" baseline="0">
                <a:solidFill>
                  <a:schemeClr val="dk1"/>
                </a:solidFill>
                <a:latin typeface="+mn-lt"/>
                <a:ea typeface="+mn-ea"/>
                <a:cs typeface="+mn-cs"/>
              </a:defRPr>
            </a:pPr>
            <a:endParaRPr lang="es-ES"/>
          </a:p>
        </c:txPr>
        <c:crossAx val="460373168"/>
        <c:crosses val="autoZero"/>
        <c:auto val="1"/>
        <c:lblAlgn val="ctr"/>
        <c:lblOffset val="100"/>
        <c:noMultiLvlLbl val="0"/>
      </c:catAx>
      <c:valAx>
        <c:axId val="4603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crossAx val="460372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3er Trimestre 2019.xlsx]Tablas 3er tri!TablaDinámica2</c:name>
    <c:fmtId val="1"/>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 3er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tri'!$B$13:$B$15</c:f>
              <c:numCache>
                <c:formatCode>0%</c:formatCode>
                <c:ptCount val="2"/>
                <c:pt idx="0">
                  <c:v>0.77142857142857146</c:v>
                </c:pt>
                <c:pt idx="1">
                  <c:v>0.23076923076923078</c:v>
                </c:pt>
              </c:numCache>
            </c:numRef>
          </c:val>
          <c:extLst xmlns:c16r2="http://schemas.microsoft.com/office/drawing/2015/06/chart">
            <c:ext xmlns:c16="http://schemas.microsoft.com/office/drawing/2014/chart" uri="{C3380CC4-5D6E-409C-BE32-E72D297353CC}">
              <c16:uniqueId val="{00000000-347E-4618-8AF7-45A8315B6801}"/>
            </c:ext>
          </c:extLst>
        </c:ser>
        <c:ser>
          <c:idx val="1"/>
          <c:order val="1"/>
          <c:tx>
            <c:strRef>
              <c:f>'Tablas 3er tri'!$C$11:$C$12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tri'!$C$13:$C$15</c:f>
              <c:numCache>
                <c:formatCode>0%</c:formatCode>
                <c:ptCount val="2"/>
                <c:pt idx="0">
                  <c:v>0.11428571428571428</c:v>
                </c:pt>
                <c:pt idx="1">
                  <c:v>0.23076923076923078</c:v>
                </c:pt>
              </c:numCache>
            </c:numRef>
          </c:val>
          <c:extLst xmlns:c16r2="http://schemas.microsoft.com/office/drawing/2015/06/chart">
            <c:ext xmlns:c16="http://schemas.microsoft.com/office/drawing/2014/chart" uri="{C3380CC4-5D6E-409C-BE32-E72D297353CC}">
              <c16:uniqueId val="{00000000-DD95-446E-B8F6-6600827BCD56}"/>
            </c:ext>
          </c:extLst>
        </c:ser>
        <c:ser>
          <c:idx val="2"/>
          <c:order val="2"/>
          <c:tx>
            <c:strRef>
              <c:f>'Tablas 3er tri'!$D$11:$D$12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tri'!$D$13:$D$15</c:f>
              <c:numCache>
                <c:formatCode>0%</c:formatCode>
                <c:ptCount val="2"/>
                <c:pt idx="0">
                  <c:v>2.8571428571428571E-2</c:v>
                </c:pt>
                <c:pt idx="1">
                  <c:v>0.23076923076923078</c:v>
                </c:pt>
              </c:numCache>
            </c:numRef>
          </c:val>
          <c:extLst xmlns:c16r2="http://schemas.microsoft.com/office/drawing/2015/06/chart">
            <c:ext xmlns:c16="http://schemas.microsoft.com/office/drawing/2014/chart" uri="{C3380CC4-5D6E-409C-BE32-E72D297353CC}">
              <c16:uniqueId val="{00000001-DD95-446E-B8F6-6600827BCD56}"/>
            </c:ext>
          </c:extLst>
        </c:ser>
        <c:ser>
          <c:idx val="3"/>
          <c:order val="3"/>
          <c:tx>
            <c:strRef>
              <c:f>'Tablas 3er tri'!$E$11:$E$12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tri'!$E$13:$E$15</c:f>
              <c:numCache>
                <c:formatCode>0%</c:formatCode>
                <c:ptCount val="2"/>
                <c:pt idx="0">
                  <c:v>8.5714285714285715E-2</c:v>
                </c:pt>
                <c:pt idx="1">
                  <c:v>0.30769230769230771</c:v>
                </c:pt>
              </c:numCache>
            </c:numRef>
          </c:val>
          <c:extLst xmlns:c16r2="http://schemas.microsoft.com/office/drawing/2015/06/chart">
            <c:ext xmlns:c16="http://schemas.microsoft.com/office/drawing/2014/chart" uri="{C3380CC4-5D6E-409C-BE32-E72D297353CC}">
              <c16:uniqueId val="{00000002-DD95-446E-B8F6-6600827BCD56}"/>
            </c:ext>
          </c:extLst>
        </c:ser>
        <c:ser>
          <c:idx val="4"/>
          <c:order val="4"/>
          <c:tx>
            <c:strRef>
              <c:f>'Tablas 3er tri'!$F$11:$F$12</c:f>
              <c:strCache>
                <c:ptCount val="1"/>
                <c:pt idx="0">
                  <c:v>(en blanco)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tri'!$F$13:$F$15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DD95-446E-B8F6-6600827BCD56}"/>
            </c:ext>
          </c:extLst>
        </c:ser>
        <c:dLbls>
          <c:dLblPos val="outEnd"/>
          <c:showLegendKey val="0"/>
          <c:showVal val="1"/>
          <c:showCatName val="0"/>
          <c:showSerName val="0"/>
          <c:showPercent val="0"/>
          <c:showBubbleSize val="0"/>
        </c:dLbls>
        <c:gapWidth val="219"/>
        <c:overlap val="-27"/>
        <c:axId val="450118016"/>
        <c:axId val="450118408"/>
      </c:barChart>
      <c:catAx>
        <c:axId val="450118016"/>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0118408"/>
        <c:crosses val="autoZero"/>
        <c:auto val="1"/>
        <c:lblAlgn val="ctr"/>
        <c:lblOffset val="100"/>
        <c:noMultiLvlLbl val="0"/>
      </c:catAx>
      <c:valAx>
        <c:axId val="450118408"/>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0118016"/>
        <c:crosses val="autoZero"/>
        <c:crossBetween val="between"/>
      </c:valAx>
      <c:spPr>
        <a:noFill/>
        <a:ln>
          <a:noFill/>
        </a:ln>
        <a:effectLst>
          <a:glow rad="101600">
            <a:schemeClr val="accent2">
              <a:satMod val="175000"/>
              <a:alpha val="40000"/>
            </a:schemeClr>
          </a:glow>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3er Trimestre 2019.xlsx]Tablas 3er tri!TablaDinámica4</c:name>
    <c:fmtId val="1"/>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 3er tri'!$B$70:$B$71</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tri'!$B$72:$B$81</c:f>
              <c:numCache>
                <c:formatCode>General</c:formatCode>
                <c:ptCount val="9"/>
                <c:pt idx="0">
                  <c:v>1</c:v>
                </c:pt>
                <c:pt idx="2">
                  <c:v>2</c:v>
                </c:pt>
                <c:pt idx="3">
                  <c:v>4</c:v>
                </c:pt>
                <c:pt idx="4">
                  <c:v>7</c:v>
                </c:pt>
                <c:pt idx="5">
                  <c:v>2</c:v>
                </c:pt>
                <c:pt idx="6">
                  <c:v>6</c:v>
                </c:pt>
                <c:pt idx="7">
                  <c:v>3</c:v>
                </c:pt>
                <c:pt idx="8">
                  <c:v>5</c:v>
                </c:pt>
              </c:numCache>
            </c:numRef>
          </c:val>
          <c:extLst xmlns:c16r2="http://schemas.microsoft.com/office/drawing/2015/06/chart">
            <c:ext xmlns:c16="http://schemas.microsoft.com/office/drawing/2014/chart" uri="{C3380CC4-5D6E-409C-BE32-E72D297353CC}">
              <c16:uniqueId val="{00000000-CC01-4F9E-A692-894BC5A4D960}"/>
            </c:ext>
          </c:extLst>
        </c:ser>
        <c:ser>
          <c:idx val="1"/>
          <c:order val="1"/>
          <c:tx>
            <c:strRef>
              <c:f>'Tablas 3er tri'!$C$70:$C$71</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tri'!$C$72:$C$81</c:f>
              <c:numCache>
                <c:formatCode>General</c:formatCode>
                <c:ptCount val="9"/>
                <c:pt idx="2">
                  <c:v>2</c:v>
                </c:pt>
                <c:pt idx="3">
                  <c:v>1</c:v>
                </c:pt>
                <c:pt idx="6">
                  <c:v>3</c:v>
                </c:pt>
                <c:pt idx="7">
                  <c:v>1</c:v>
                </c:pt>
              </c:numCache>
            </c:numRef>
          </c:val>
          <c:extLst xmlns:c16r2="http://schemas.microsoft.com/office/drawing/2015/06/chart">
            <c:ext xmlns:c16="http://schemas.microsoft.com/office/drawing/2014/chart" uri="{C3380CC4-5D6E-409C-BE32-E72D297353CC}">
              <c16:uniqueId val="{00000000-C1F4-442B-A243-481AD536F11C}"/>
            </c:ext>
          </c:extLst>
        </c:ser>
        <c:ser>
          <c:idx val="2"/>
          <c:order val="2"/>
          <c:tx>
            <c:strRef>
              <c:f>'Tablas 3er tri'!$D$70:$D$71</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tri'!$D$72:$D$81</c:f>
              <c:numCache>
                <c:formatCode>General</c:formatCode>
                <c:ptCount val="9"/>
                <c:pt idx="1">
                  <c:v>1</c:v>
                </c:pt>
                <c:pt idx="2">
                  <c:v>2</c:v>
                </c:pt>
                <c:pt idx="6">
                  <c:v>1</c:v>
                </c:pt>
              </c:numCache>
            </c:numRef>
          </c:val>
          <c:extLst xmlns:c16r2="http://schemas.microsoft.com/office/drawing/2015/06/chart">
            <c:ext xmlns:c16="http://schemas.microsoft.com/office/drawing/2014/chart" uri="{C3380CC4-5D6E-409C-BE32-E72D297353CC}">
              <c16:uniqueId val="{00000001-C1F4-442B-A243-481AD536F11C}"/>
            </c:ext>
          </c:extLst>
        </c:ser>
        <c:ser>
          <c:idx val="3"/>
          <c:order val="3"/>
          <c:tx>
            <c:strRef>
              <c:f>'Tablas 3er tri'!$E$70:$E$71</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tri'!$E$72:$E$81</c:f>
              <c:numCache>
                <c:formatCode>General</c:formatCode>
                <c:ptCount val="9"/>
                <c:pt idx="5">
                  <c:v>2</c:v>
                </c:pt>
                <c:pt idx="6">
                  <c:v>4</c:v>
                </c:pt>
                <c:pt idx="8">
                  <c:v>1</c:v>
                </c:pt>
              </c:numCache>
            </c:numRef>
          </c:val>
          <c:extLst xmlns:c16r2="http://schemas.microsoft.com/office/drawing/2015/06/chart">
            <c:ext xmlns:c16="http://schemas.microsoft.com/office/drawing/2014/chart" uri="{C3380CC4-5D6E-409C-BE32-E72D297353CC}">
              <c16:uniqueId val="{00000002-C1F4-442B-A243-481AD536F11C}"/>
            </c:ext>
          </c:extLst>
        </c:ser>
        <c:ser>
          <c:idx val="4"/>
          <c:order val="4"/>
          <c:tx>
            <c:strRef>
              <c:f>'Tablas 3er tri'!$F$70:$F$71</c:f>
              <c:strCache>
                <c:ptCount val="1"/>
                <c:pt idx="0">
                  <c:v>(en blanco)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tri'!$F$72:$F$81</c:f>
              <c:numCache>
                <c:formatCode>General</c:formatCode>
                <c:ptCount val="9"/>
              </c:numCache>
            </c:numRef>
          </c:val>
          <c:extLst xmlns:c16r2="http://schemas.microsoft.com/office/drawing/2015/06/chart">
            <c:ext xmlns:c16="http://schemas.microsoft.com/office/drawing/2014/chart" uri="{C3380CC4-5D6E-409C-BE32-E72D297353CC}">
              <c16:uniqueId val="{00000003-C1F4-442B-A243-481AD536F11C}"/>
            </c:ext>
          </c:extLst>
        </c:ser>
        <c:dLbls>
          <c:dLblPos val="outEnd"/>
          <c:showLegendKey val="0"/>
          <c:showVal val="1"/>
          <c:showCatName val="0"/>
          <c:showSerName val="0"/>
          <c:showPercent val="0"/>
          <c:showBubbleSize val="0"/>
        </c:dLbls>
        <c:gapWidth val="150"/>
        <c:axId val="450119584"/>
        <c:axId val="455380344"/>
      </c:barChart>
      <c:catAx>
        <c:axId val="450119584"/>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600" b="0" i="0" u="none" strike="noStrike" kern="1200" baseline="0">
                <a:solidFill>
                  <a:schemeClr val="dk1"/>
                </a:solidFill>
                <a:latin typeface="+mn-lt"/>
                <a:ea typeface="+mn-ea"/>
                <a:cs typeface="+mn-cs"/>
              </a:defRPr>
            </a:pPr>
            <a:endParaRPr lang="es-ES"/>
          </a:p>
        </c:txPr>
        <c:crossAx val="455380344"/>
        <c:crosses val="autoZero"/>
        <c:auto val="1"/>
        <c:lblAlgn val="ctr"/>
        <c:lblOffset val="100"/>
        <c:noMultiLvlLbl val="0"/>
      </c:catAx>
      <c:valAx>
        <c:axId val="45538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crossAx val="45011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ES"/>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barChart>
        <c:barDir val="bar"/>
        <c:grouping val="stacked"/>
        <c:varyColors val="0"/>
        <c:ser>
          <c:idx val="0"/>
          <c:order val="0"/>
          <c:tx>
            <c:strRef>
              <c:f>'Tablas 3er tri'!$B$151</c:f>
              <c:strCache>
                <c:ptCount val="1"/>
                <c:pt idx="0">
                  <c:v>EXCELENTE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tri'!$B$152:$B$160</c:f>
              <c:numCache>
                <c:formatCode>General</c:formatCode>
                <c:ptCount val="9"/>
                <c:pt idx="0">
                  <c:v>1</c:v>
                </c:pt>
                <c:pt idx="2">
                  <c:v>2</c:v>
                </c:pt>
                <c:pt idx="3">
                  <c:v>4</c:v>
                </c:pt>
                <c:pt idx="4">
                  <c:v>7</c:v>
                </c:pt>
                <c:pt idx="5">
                  <c:v>1</c:v>
                </c:pt>
                <c:pt idx="6">
                  <c:v>9</c:v>
                </c:pt>
                <c:pt idx="7">
                  <c:v>3</c:v>
                </c:pt>
                <c:pt idx="8">
                  <c:v>3</c:v>
                </c:pt>
              </c:numCache>
            </c:numRef>
          </c:val>
          <c:extLst xmlns:c16r2="http://schemas.microsoft.com/office/drawing/2015/06/chart">
            <c:ext xmlns:c16="http://schemas.microsoft.com/office/drawing/2014/chart" uri="{C3380CC4-5D6E-409C-BE32-E72D297353CC}">
              <c16:uniqueId val="{00000000-C73B-432F-A297-CD51C2448150}"/>
            </c:ext>
          </c:extLst>
        </c:ser>
        <c:ser>
          <c:idx val="1"/>
          <c:order val="1"/>
          <c:tx>
            <c:strRef>
              <c:f>'Tablas 3er tri'!$C$151</c:f>
              <c:strCache>
                <c:ptCount val="1"/>
                <c:pt idx="0">
                  <c:v>BUENO</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tri'!$C$152:$C$160</c:f>
              <c:numCache>
                <c:formatCode>General</c:formatCode>
                <c:ptCount val="9"/>
                <c:pt idx="2">
                  <c:v>3</c:v>
                </c:pt>
                <c:pt idx="3">
                  <c:v>1</c:v>
                </c:pt>
                <c:pt idx="5">
                  <c:v>1</c:v>
                </c:pt>
                <c:pt idx="6">
                  <c:v>3</c:v>
                </c:pt>
                <c:pt idx="7">
                  <c:v>3</c:v>
                </c:pt>
                <c:pt idx="8">
                  <c:v>1</c:v>
                </c:pt>
              </c:numCache>
            </c:numRef>
          </c:val>
          <c:extLst xmlns:c16r2="http://schemas.microsoft.com/office/drawing/2015/06/chart">
            <c:ext xmlns:c16="http://schemas.microsoft.com/office/drawing/2014/chart" uri="{C3380CC4-5D6E-409C-BE32-E72D297353CC}">
              <c16:uniqueId val="{00000001-C73B-432F-A297-CD51C2448150}"/>
            </c:ext>
          </c:extLst>
        </c:ser>
        <c:ser>
          <c:idx val="2"/>
          <c:order val="2"/>
          <c:tx>
            <c:strRef>
              <c:f>'Tablas 3er tri'!$D$151</c:f>
              <c:strCache>
                <c:ptCount val="1"/>
                <c:pt idx="0">
                  <c:v>REGULAR</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tri'!$D$152:$D$160</c:f>
              <c:numCache>
                <c:formatCode>General</c:formatCode>
                <c:ptCount val="9"/>
                <c:pt idx="2">
                  <c:v>1</c:v>
                </c:pt>
                <c:pt idx="5">
                  <c:v>1</c:v>
                </c:pt>
                <c:pt idx="6">
                  <c:v>2</c:v>
                </c:pt>
              </c:numCache>
            </c:numRef>
          </c:val>
          <c:extLst xmlns:c16r2="http://schemas.microsoft.com/office/drawing/2015/06/chart">
            <c:ext xmlns:c16="http://schemas.microsoft.com/office/drawing/2014/chart" uri="{C3380CC4-5D6E-409C-BE32-E72D297353CC}">
              <c16:uniqueId val="{00000002-C73B-432F-A297-CD51C2448150}"/>
            </c:ext>
          </c:extLst>
        </c:ser>
        <c:ser>
          <c:idx val="3"/>
          <c:order val="3"/>
          <c:tx>
            <c:strRef>
              <c:f>'Tablas 3er tri'!$E$151</c:f>
              <c:strCache>
                <c:ptCount val="1"/>
                <c:pt idx="0">
                  <c:v>MALO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tri'!$E$152:$E$160</c:f>
              <c:numCache>
                <c:formatCode>General</c:formatCode>
                <c:ptCount val="9"/>
                <c:pt idx="5">
                  <c:v>1</c:v>
                </c:pt>
                <c:pt idx="6">
                  <c:v>3</c:v>
                </c:pt>
              </c:numCache>
            </c:numRef>
          </c:val>
          <c:extLst xmlns:c16r2="http://schemas.microsoft.com/office/drawing/2015/06/chart">
            <c:ext xmlns:c16="http://schemas.microsoft.com/office/drawing/2014/chart" uri="{C3380CC4-5D6E-409C-BE32-E72D297353CC}">
              <c16:uniqueId val="{00000003-C73B-432F-A297-CD51C2448150}"/>
            </c:ext>
          </c:extLst>
        </c:ser>
        <c:ser>
          <c:idx val="4"/>
          <c:order val="4"/>
          <c:tx>
            <c:strRef>
              <c:f>'Tablas 3er tri'!$F$151</c:f>
              <c:strCache>
                <c:ptCount val="1"/>
                <c:pt idx="0">
                  <c:v>No aplica</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tri'!$F$152:$F$160</c:f>
              <c:numCache>
                <c:formatCode>General</c:formatCode>
                <c:ptCount val="9"/>
                <c:pt idx="1">
                  <c:v>2</c:v>
                </c:pt>
                <c:pt idx="2">
                  <c:v>3</c:v>
                </c:pt>
                <c:pt idx="4">
                  <c:v>2</c:v>
                </c:pt>
                <c:pt idx="6">
                  <c:v>2</c:v>
                </c:pt>
                <c:pt idx="8">
                  <c:v>2</c:v>
                </c:pt>
              </c:numCache>
            </c:numRef>
          </c:val>
          <c:extLst xmlns:c16r2="http://schemas.microsoft.com/office/drawing/2015/06/chart">
            <c:ext xmlns:c16="http://schemas.microsoft.com/office/drawing/2014/chart" uri="{C3380CC4-5D6E-409C-BE32-E72D297353CC}">
              <c16:uniqueId val="{00000004-C73B-432F-A297-CD51C2448150}"/>
            </c:ext>
          </c:extLst>
        </c:ser>
        <c:dLbls>
          <c:dLblPos val="ctr"/>
          <c:showLegendKey val="0"/>
          <c:showVal val="1"/>
          <c:showCatName val="0"/>
          <c:showSerName val="0"/>
          <c:showPercent val="0"/>
          <c:showBubbleSize val="0"/>
        </c:dLbls>
        <c:gapWidth val="150"/>
        <c:overlap val="100"/>
        <c:axId val="455381128"/>
        <c:axId val="455381520"/>
      </c:barChart>
      <c:catAx>
        <c:axId val="455381128"/>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55381520"/>
        <c:crosses val="autoZero"/>
        <c:auto val="1"/>
        <c:lblAlgn val="ctr"/>
        <c:lblOffset val="100"/>
        <c:noMultiLvlLbl val="0"/>
      </c:catAx>
      <c:valAx>
        <c:axId val="455381520"/>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55381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3er Trimestre 2019.xlsx]tablas!TablaDinámica1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xmlns:c16r2="http://schemas.microsoft.com/office/drawing/2015/06/char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xmlns:c16r2="http://schemas.microsoft.com/office/drawing/2015/06/chart">
            <c:ext xmlns:c16="http://schemas.microsoft.com/office/drawing/2014/chart" uri="{C3380CC4-5D6E-409C-BE32-E72D297353CC}">
              <c16:uniqueId val="{00000000-90AA-4CE6-ABB8-B1A7C895F7CC}"/>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xmlns:c16r2="http://schemas.microsoft.com/office/drawing/2015/06/chart">
            <c:ext xmlns:c16="http://schemas.microsoft.com/office/drawing/2014/chart" uri="{C3380CC4-5D6E-409C-BE32-E72D297353CC}">
              <c16:uniqueId val="{00000001-90AA-4CE6-ABB8-B1A7C895F7CC}"/>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xmlns:c16r2="http://schemas.microsoft.com/office/drawing/2015/06/chart">
            <c:ext xmlns:c16="http://schemas.microsoft.com/office/drawing/2014/chart" uri="{C3380CC4-5D6E-409C-BE32-E72D297353CC}">
              <c16:uniqueId val="{00000002-90AA-4CE6-ABB8-B1A7C895F7CC}"/>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xmlns:c16r2="http://schemas.microsoft.com/office/drawing/2015/06/chart">
            <c:ext xmlns:c16="http://schemas.microsoft.com/office/drawing/2014/chart" uri="{C3380CC4-5D6E-409C-BE32-E72D297353CC}">
              <c16:uniqueId val="{00000003-90AA-4CE6-ABB8-B1A7C895F7CC}"/>
            </c:ext>
          </c:extLst>
        </c:ser>
        <c:dLbls>
          <c:dLblPos val="outEnd"/>
          <c:showLegendKey val="0"/>
          <c:showVal val="1"/>
          <c:showCatName val="0"/>
          <c:showSerName val="0"/>
          <c:showPercent val="0"/>
          <c:showBubbleSize val="0"/>
        </c:dLbls>
        <c:gapWidth val="100"/>
        <c:overlap val="-24"/>
        <c:axId val="455493224"/>
        <c:axId val="455493616"/>
      </c:barChart>
      <c:catAx>
        <c:axId val="4554932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5493616"/>
        <c:crosses val="autoZero"/>
        <c:auto val="1"/>
        <c:lblAlgn val="ctr"/>
        <c:lblOffset val="100"/>
        <c:noMultiLvlLbl val="0"/>
      </c:catAx>
      <c:valAx>
        <c:axId val="455493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549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3er Trimestre 2019.xlsx]tablas!TablaDinámica4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tablas!$B$51:$B$52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tablas!$B$53:$B$62</c:f>
              <c:numCache>
                <c:formatCode>0</c:formatCode>
                <c:ptCount val="9"/>
                <c:pt idx="0">
                  <c:v>1</c:v>
                </c:pt>
                <c:pt idx="1">
                  <c:v>2</c:v>
                </c:pt>
                <c:pt idx="2">
                  <c:v>2</c:v>
                </c:pt>
                <c:pt idx="3">
                  <c:v>4</c:v>
                </c:pt>
                <c:pt idx="4">
                  <c:v>9</c:v>
                </c:pt>
                <c:pt idx="5">
                  <c:v>1</c:v>
                </c:pt>
                <c:pt idx="6">
                  <c:v>8</c:v>
                </c:pt>
                <c:pt idx="7">
                  <c:v>3</c:v>
                </c:pt>
                <c:pt idx="8">
                  <c:v>4</c:v>
                </c:pt>
              </c:numCache>
            </c:numRef>
          </c:val>
          <c:extLst xmlns:c16r2="http://schemas.microsoft.com/office/drawing/2015/06/chart">
            <c:ext xmlns:c16="http://schemas.microsoft.com/office/drawing/2014/chart" uri="{C3380CC4-5D6E-409C-BE32-E72D297353CC}">
              <c16:uniqueId val="{00000000-1064-43AD-8A26-244F8CD3601F}"/>
            </c:ext>
          </c:extLst>
        </c:ser>
        <c:ser>
          <c:idx val="1"/>
          <c:order val="1"/>
          <c:tx>
            <c:strRef>
              <c:f>tablas!$C$51:$C$52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tablas!$C$53:$C$62</c:f>
              <c:numCache>
                <c:formatCode>0</c:formatCode>
                <c:ptCount val="9"/>
                <c:pt idx="2">
                  <c:v>3</c:v>
                </c:pt>
                <c:pt idx="3">
                  <c:v>1</c:v>
                </c:pt>
                <c:pt idx="6">
                  <c:v>3</c:v>
                </c:pt>
                <c:pt idx="7">
                  <c:v>3</c:v>
                </c:pt>
                <c:pt idx="8">
                  <c:v>2</c:v>
                </c:pt>
              </c:numCache>
            </c:numRef>
          </c:val>
          <c:extLst xmlns:c16r2="http://schemas.microsoft.com/office/drawing/2015/06/chart">
            <c:ext xmlns:c16="http://schemas.microsoft.com/office/drawing/2014/chart" uri="{C3380CC4-5D6E-409C-BE32-E72D297353CC}">
              <c16:uniqueId val="{00000000-8910-47B6-A980-ED8C2929976A}"/>
            </c:ext>
          </c:extLst>
        </c:ser>
        <c:ser>
          <c:idx val="2"/>
          <c:order val="2"/>
          <c:tx>
            <c:strRef>
              <c:f>tablas!$D$51:$D$52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tablas!$D$53:$D$62</c:f>
              <c:numCache>
                <c:formatCode>0</c:formatCode>
                <c:ptCount val="9"/>
                <c:pt idx="2">
                  <c:v>2</c:v>
                </c:pt>
                <c:pt idx="6">
                  <c:v>3</c:v>
                </c:pt>
              </c:numCache>
            </c:numRef>
          </c:val>
          <c:extLst xmlns:c16r2="http://schemas.microsoft.com/office/drawing/2015/06/chart">
            <c:ext xmlns:c16="http://schemas.microsoft.com/office/drawing/2014/chart" uri="{C3380CC4-5D6E-409C-BE32-E72D297353CC}">
              <c16:uniqueId val="{00000001-8910-47B6-A980-ED8C2929976A}"/>
            </c:ext>
          </c:extLst>
        </c:ser>
        <c:ser>
          <c:idx val="3"/>
          <c:order val="3"/>
          <c:tx>
            <c:strRef>
              <c:f>tablas!$E$51:$E$52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tablas!$E$53:$E$62</c:f>
              <c:numCache>
                <c:formatCode>0</c:formatCode>
                <c:ptCount val="9"/>
                <c:pt idx="2">
                  <c:v>2</c:v>
                </c:pt>
                <c:pt idx="5">
                  <c:v>3</c:v>
                </c:pt>
                <c:pt idx="6">
                  <c:v>4</c:v>
                </c:pt>
              </c:numCache>
            </c:numRef>
          </c:val>
          <c:extLst xmlns:c16r2="http://schemas.microsoft.com/office/drawing/2015/06/chart">
            <c:ext xmlns:c16="http://schemas.microsoft.com/office/drawing/2014/chart" uri="{C3380CC4-5D6E-409C-BE32-E72D297353CC}">
              <c16:uniqueId val="{00000002-8910-47B6-A980-ED8C2929976A}"/>
            </c:ext>
          </c:extLst>
        </c:ser>
        <c:ser>
          <c:idx val="4"/>
          <c:order val="4"/>
          <c:tx>
            <c:strRef>
              <c:f>tablas!$F$51:$F$52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tablas!$F$53:$F$62</c:f>
              <c:numCache>
                <c:formatCode>0</c:formatCode>
                <c:ptCount val="9"/>
                <c:pt idx="2">
                  <c:v>1</c:v>
                </c:pt>
                <c:pt idx="6">
                  <c:v>1</c:v>
                </c:pt>
              </c:numCache>
            </c:numRef>
          </c:val>
          <c:extLst xmlns:c16r2="http://schemas.microsoft.com/office/drawing/2015/06/chart">
            <c:ext xmlns:c16="http://schemas.microsoft.com/office/drawing/2014/chart" uri="{C3380CC4-5D6E-409C-BE32-E72D297353CC}">
              <c16:uniqueId val="{00000003-8910-47B6-A980-ED8C2929976A}"/>
            </c:ext>
          </c:extLst>
        </c:ser>
        <c:dLbls>
          <c:dLblPos val="outEnd"/>
          <c:showLegendKey val="0"/>
          <c:showVal val="1"/>
          <c:showCatName val="0"/>
          <c:showSerName val="0"/>
          <c:showPercent val="0"/>
          <c:showBubbleSize val="0"/>
        </c:dLbls>
        <c:gapWidth val="75"/>
        <c:overlap val="-25"/>
        <c:axId val="455494792"/>
        <c:axId val="455491176"/>
      </c:barChart>
      <c:catAx>
        <c:axId val="455494792"/>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55491176"/>
        <c:crosses val="autoZero"/>
        <c:auto val="1"/>
        <c:lblAlgn val="ctr"/>
        <c:lblOffset val="100"/>
        <c:noMultiLvlLbl val="0"/>
      </c:catAx>
      <c:valAx>
        <c:axId val="455491176"/>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55494792"/>
        <c:crosses val="autoZero"/>
        <c:crossBetween val="between"/>
      </c:valAx>
      <c:spPr>
        <a:noFill/>
        <a:ln>
          <a:noFill/>
        </a:ln>
        <a:effectLst/>
      </c:spPr>
    </c:plotArea>
    <c:legend>
      <c:legendPos val="b"/>
      <c:layout>
        <c:manualLayout>
          <c:xMode val="edge"/>
          <c:yMode val="edge"/>
          <c:x val="0.25352494548900711"/>
          <c:y val="0.92191719502995617"/>
          <c:w val="0.39434299526443595"/>
          <c:h val="4.84023087047999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909845</xdr:colOff>
      <xdr:row>1</xdr:row>
      <xdr:rowOff>85725</xdr:rowOff>
    </xdr:from>
    <xdr:to>
      <xdr:col>9</xdr:col>
      <xdr:colOff>152400</xdr:colOff>
      <xdr:row>3</xdr:row>
      <xdr:rowOff>181888</xdr:rowOff>
    </xdr:to>
    <xdr:pic>
      <xdr:nvPicPr>
        <xdr:cNvPr id="9" name="Imagen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1</xdr:col>
      <xdr:colOff>3</xdr:colOff>
      <xdr:row>1</xdr:row>
      <xdr:rowOff>0</xdr:rowOff>
    </xdr:from>
    <xdr:to>
      <xdr:col>5</xdr:col>
      <xdr:colOff>771526</xdr:colOff>
      <xdr:row>4</xdr:row>
      <xdr:rowOff>85725</xdr:rowOff>
    </xdr:to>
    <xdr:sp macro="" textlink="">
      <xdr:nvSpPr>
        <xdr:cNvPr id="10" name="16 Rectángulo">
          <a:extLst>
            <a:ext uri="{FF2B5EF4-FFF2-40B4-BE49-F238E27FC236}">
              <a16:creationId xmlns:a16="http://schemas.microsoft.com/office/drawing/2014/main" xmlns="" id="{00000000-0008-0000-0000-00000A000000}"/>
            </a:ext>
          </a:extLst>
        </xdr:cNvPr>
        <xdr:cNvSpPr/>
      </xdr:nvSpPr>
      <xdr:spPr>
        <a:xfrm>
          <a:off x="1676403" y="190500"/>
          <a:ext cx="8058148"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3er TRIMESTRE DE 2019</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a:extLst>
            <a:ext uri="{FF2B5EF4-FFF2-40B4-BE49-F238E27FC236}">
              <a16:creationId xmlns:a16="http://schemas.microsoft.com/office/drawing/2014/main" xmlns="" id="{00000000-0008-0000-0000-00000D000000}"/>
            </a:ext>
          </a:extLst>
        </xdr:cNvPr>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a:extLst>
            <a:ext uri="{FF2B5EF4-FFF2-40B4-BE49-F238E27FC236}">
              <a16:creationId xmlns:a16="http://schemas.microsoft.com/office/drawing/2014/main" xmlns="" id="{00000000-0008-0000-0000-00000E000000}"/>
            </a:ext>
          </a:extLst>
        </xdr:cNvPr>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97350</xdr:colOff>
      <xdr:row>4</xdr:row>
      <xdr:rowOff>177894</xdr:rowOff>
    </xdr:from>
    <xdr:to>
      <xdr:col>6</xdr:col>
      <xdr:colOff>1316269</xdr:colOff>
      <xdr:row>19</xdr:row>
      <xdr:rowOff>77041</xdr:rowOff>
    </xdr:to>
    <xdr:graphicFrame macro="">
      <xdr:nvGraphicFramePr>
        <xdr:cNvPr id="12" name="Gráfico 11">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657785</xdr:colOff>
      <xdr:row>21</xdr:row>
      <xdr:rowOff>27035</xdr:rowOff>
    </xdr:from>
    <xdr:to>
      <xdr:col>6</xdr:col>
      <xdr:colOff>654059</xdr:colOff>
      <xdr:row>40</xdr:row>
      <xdr:rowOff>11444</xdr:rowOff>
    </xdr:to>
    <xdr:graphicFrame macro="">
      <xdr:nvGraphicFramePr>
        <xdr:cNvPr id="15" name="Gráfico 1">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829236</xdr:colOff>
      <xdr:row>5</xdr:row>
      <xdr:rowOff>33617</xdr:rowOff>
    </xdr:from>
    <xdr:to>
      <xdr:col>2</xdr:col>
      <xdr:colOff>505851</xdr:colOff>
      <xdr:row>20</xdr:row>
      <xdr:rowOff>112059</xdr:rowOff>
    </xdr:to>
    <mc:AlternateContent xmlns:mc="http://schemas.openxmlformats.org/markup-compatibility/2006" xmlns:a14="http://schemas.microsoft.com/office/drawing/2010/main">
      <mc:Choice Requires="a14">
        <xdr:graphicFrame macro="">
          <xdr:nvGraphicFramePr>
            <xdr:cNvPr id="16" name="Dependencia 1">
              <a:extLst>
                <a:ext uri="{FF2B5EF4-FFF2-40B4-BE49-F238E27FC236}">
                  <a16:creationId xmlns:a16="http://schemas.microsoft.com/office/drawing/2014/main" xmlns="" id="{00000000-0008-0000-0000-000010000000}"/>
                </a:ext>
              </a:extLst>
            </xdr:cNvPr>
            <xdr:cNvGraphicFramePr/>
          </xdr:nvGraphicFramePr>
          <xdr:xfrm>
            <a:off x="0" y="0"/>
            <a:ext cx="0" cy="0"/>
          </xdr:xfrm>
          <a:graphic>
            <a:graphicData uri="http://schemas.microsoft.com/office/drawing/2010/slicer">
              <sle:slicer xmlns:sle="http://schemas.microsoft.com/office/drawing/2010/slicer" name="Dependencia 1"/>
            </a:graphicData>
          </a:graphic>
        </xdr:graphicFrame>
      </mc:Choice>
      <mc:Fallback xmlns="">
        <xdr:sp macro="" textlink="">
          <xdr:nvSpPr>
            <xdr:cNvPr id="0" name=""/>
            <xdr:cNvSpPr>
              <a:spLocks noTextEdit="1"/>
            </xdr:cNvSpPr>
          </xdr:nvSpPr>
          <xdr:spPr>
            <a:xfrm>
              <a:off x="829236" y="986117"/>
              <a:ext cx="2702203" cy="2935942"/>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11207</xdr:colOff>
      <xdr:row>21</xdr:row>
      <xdr:rowOff>168088</xdr:rowOff>
    </xdr:from>
    <xdr:to>
      <xdr:col>1</xdr:col>
      <xdr:colOff>1840007</xdr:colOff>
      <xdr:row>26</xdr:row>
      <xdr:rowOff>99342</xdr:rowOff>
    </xdr:to>
    <mc:AlternateContent xmlns:mc="http://schemas.openxmlformats.org/markup-compatibility/2006" xmlns:a14="http://schemas.microsoft.com/office/drawing/2010/main">
      <mc:Choice Requires="a14">
        <xdr:graphicFrame macro="">
          <xdr:nvGraphicFramePr>
            <xdr:cNvPr id="17" name="Clasificación (Estratégico / De Gestión)">
              <a:extLst>
                <a:ext uri="{FF2B5EF4-FFF2-40B4-BE49-F238E27FC236}">
                  <a16:creationId xmlns:a16="http://schemas.microsoft.com/office/drawing/2014/main" xmlns="" id="{00000000-0008-0000-0000-000011000000}"/>
                </a:ext>
              </a:extLst>
            </xdr:cNvPr>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mlns="">
        <xdr:sp macro="" textlink="">
          <xdr:nvSpPr>
            <xdr:cNvPr id="0" name=""/>
            <xdr:cNvSpPr>
              <a:spLocks noTextEdit="1"/>
            </xdr:cNvSpPr>
          </xdr:nvSpPr>
          <xdr:spPr>
            <a:xfrm>
              <a:off x="851648" y="4168588"/>
              <a:ext cx="1828800" cy="883754"/>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698421</xdr:colOff>
      <xdr:row>4</xdr:row>
      <xdr:rowOff>181973</xdr:rowOff>
    </xdr:from>
    <xdr:to>
      <xdr:col>3</xdr:col>
      <xdr:colOff>3096</xdr:colOff>
      <xdr:row>15</xdr:row>
      <xdr:rowOff>59390</xdr:rowOff>
    </xdr:to>
    <mc:AlternateContent xmlns:mc="http://schemas.openxmlformats.org/markup-compatibility/2006" xmlns:a14="http://schemas.microsoft.com/office/drawing/2010/main">
      <mc:Choice Requires="a14">
        <xdr:graphicFrame macro="">
          <xdr:nvGraphicFramePr>
            <xdr:cNvPr id="18" name="Periodicidad">
              <a:extLst>
                <a:ext uri="{FF2B5EF4-FFF2-40B4-BE49-F238E27FC236}">
                  <a16:creationId xmlns:a16="http://schemas.microsoft.com/office/drawing/2014/main" xmlns=""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mlns="">
        <xdr:sp macro="" textlink="">
          <xdr:nvSpPr>
            <xdr:cNvPr id="0" name=""/>
            <xdr:cNvSpPr>
              <a:spLocks noTextEdit="1"/>
            </xdr:cNvSpPr>
          </xdr:nvSpPr>
          <xdr:spPr>
            <a:xfrm>
              <a:off x="3724009" y="943973"/>
              <a:ext cx="1828800" cy="1972917"/>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a:extLst>
            <a:ext uri="{FF2B5EF4-FFF2-40B4-BE49-F238E27FC236}">
              <a16:creationId xmlns:a16="http://schemas.microsoft.com/office/drawing/2014/main" xmlns="" id="{00000000-0008-0000-0100-000002000000}"/>
            </a:ext>
          </a:extLst>
        </xdr:cNvPr>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3ER TRIMESTRE UAECOB 2019</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165653</xdr:colOff>
      <xdr:row>2</xdr:row>
      <xdr:rowOff>3313</xdr:rowOff>
    </xdr:from>
    <xdr:to>
      <xdr:col>13</xdr:col>
      <xdr:colOff>443119</xdr:colOff>
      <xdr:row>15</xdr:row>
      <xdr:rowOff>66260</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323021</xdr:colOff>
      <xdr:row>67</xdr:row>
      <xdr:rowOff>66261</xdr:rowOff>
    </xdr:from>
    <xdr:to>
      <xdr:col>14</xdr:col>
      <xdr:colOff>397565</xdr:colOff>
      <xdr:row>82</xdr:row>
      <xdr:rowOff>173935</xdr:rowOff>
    </xdr:to>
    <xdr:graphicFrame macro="">
      <xdr:nvGraphicFramePr>
        <xdr:cNvPr id="3" name="Gráfico 1">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579783</xdr:colOff>
      <xdr:row>147</xdr:row>
      <xdr:rowOff>28160</xdr:rowOff>
    </xdr:from>
    <xdr:to>
      <xdr:col>12</xdr:col>
      <xdr:colOff>149087</xdr:colOff>
      <xdr:row>161</xdr:row>
      <xdr:rowOff>104360</xdr:rowOff>
    </xdr:to>
    <xdr:graphicFrame macro="">
      <xdr:nvGraphicFramePr>
        <xdr:cNvPr id="8" name="Gráfico 7">
          <a:extLst>
            <a:ext uri="{FF2B5EF4-FFF2-40B4-BE49-F238E27FC236}">
              <a16:creationId xmlns:a16="http://schemas.microsoft.com/office/drawing/2014/main" xmlns=""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14</xdr:row>
      <xdr:rowOff>47625</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45</xdr:row>
      <xdr:rowOff>561974</xdr:rowOff>
    </xdr:from>
    <xdr:to>
      <xdr:col>10</xdr:col>
      <xdr:colOff>114300</xdr:colOff>
      <xdr:row>67</xdr:row>
      <xdr:rowOff>200024</xdr:rowOff>
    </xdr:to>
    <xdr:graphicFrame macro="">
      <xdr:nvGraphicFramePr>
        <xdr:cNvPr id="7" name="Gráfico 1">
          <a:extLst>
            <a:ext uri="{FF2B5EF4-FFF2-40B4-BE49-F238E27FC236}">
              <a16:creationId xmlns:a16="http://schemas.microsoft.com/office/drawing/2014/main" xmlns=""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6.507667245372" createdVersion="6" refreshedVersion="6" minRefreshableVersion="3" recordCount="62">
  <cacheSource type="worksheet">
    <worksheetSource ref="A2:DB2" sheet="Indicadores 3er TRI-2019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899-12-30T10:15: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Nicolas Suarez Casallas" refreshedDate="43762.449489236111" createdVersion="6" refreshedVersion="6" minRefreshableVersion="3" recordCount="55">
  <cacheSource type="worksheet">
    <worksheetSource ref="A7:DB62" sheet="Indicadores 3er TRI-2019 UAECOB"/>
  </cacheSource>
  <cacheFields count="106">
    <cacheField name="No." numFmtId="0">
      <sharedItems containsSemiMixedTypes="0" containsString="0" containsNumber="1" containsInteger="1" minValue="1" maxValue="55"/>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acheField>
    <cacheField name="Clasificación (Estratégico / De Gestión)" numFmtId="0">
      <sharedItems count="2">
        <s v="De gestión"/>
        <s v="Estratégico"/>
      </sharedItems>
    </cacheField>
    <cacheField name="Nombre del indicador" numFmtId="0">
      <sharedItems/>
    </cacheField>
    <cacheField name="Objetivo del indicador" numFmtId="0">
      <sharedItems/>
    </cacheField>
    <cacheField name="Periodicidad" numFmtId="0">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Date="1" containsBlank="1" containsMixedTypes="1" minDate="6772-09-17T04:13:03" maxDate="1899-12-31T00:37:04"/>
    </cacheField>
    <cacheField name="Valor numerador" numFmtId="0">
      <sharedItems containsBlank="1" containsMixedTypes="1" containsNumber="1" containsInteger="1" minValue="0" maxValue="57299913796"/>
    </cacheField>
    <cacheField name="Valor denominador" numFmtId="0">
      <sharedItems containsBlank="1" containsMixedTypes="1" containsNumber="1" minValue="0" maxValue="130045990000"/>
    </cacheField>
    <cacheField name="RESULTADO " numFmtId="0">
      <sharedItems containsDate="1" containsMixedTypes="1" minDate="1899-12-31T00:00:00" maxDate="1899-12-31T00:30:04"/>
    </cacheField>
    <cacheField name="TENDENCIA_x000a_(&gt;=) (&lt;=)" numFmtId="9">
      <sharedItems containsMixedTypes="1" containsNumber="1" containsInteger="1" minValue="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Blank="1" containsMixedTypes="1" containsNumber="1" minValue="0" maxValue="21"/>
    </cacheField>
    <cacheField name="Valor numerador3" numFmtId="0">
      <sharedItems containsBlank="1" containsMixedTypes="1" containsNumber="1" containsInteger="1" minValue="0" maxValue="62393493413"/>
    </cacheField>
    <cacheField name="Valor denominador4" numFmtId="0">
      <sharedItems containsBlank="1" containsMixedTypes="1" containsNumber="1" minValue="0" maxValue="130045990000"/>
    </cacheField>
    <cacheField name="RESULTADO 5" numFmtId="0">
      <sharedItems containsDate="1" containsMixedTypes="1" minDate="1899-12-31T00:00:00" maxDate="1900-01-04T00:29:04"/>
    </cacheField>
    <cacheField name="TENDENCIA_x000a_(&gt;=) (&lt;=)6" numFmtId="0">
      <sharedItems containsMixedTypes="1" containsNumber="1" containsInteger="1" minValue="1" maxValue="1"/>
    </cacheField>
    <cacheField name="DESEMPEÑO7" numFmtId="0">
      <sharedItems containsBlank="1"/>
    </cacheField>
    <cacheField name="ANALISIS Y OBSERVACIONES8" numFmtId="0">
      <sharedItems containsBlank="1" longText="1"/>
    </cacheField>
    <cacheField name="Acción _x000a_Planteada9" numFmtId="0">
      <sharedItems containsBlank="1" longText="1"/>
    </cacheField>
    <cacheField name="META (per.)10" numFmtId="0">
      <sharedItems containsBlank="1" containsMixedTypes="1" containsNumber="1" minValue="0.01" maxValue="26"/>
    </cacheField>
    <cacheField name="Valor numerador11" numFmtId="0">
      <sharedItems containsBlank="1" containsMixedTypes="1" containsNumber="1" minValue="0" maxValue="68828360678"/>
    </cacheField>
    <cacheField name="Valor denominador12" numFmtId="0">
      <sharedItems containsBlank="1" containsMixedTypes="1" containsNumber="1" minValue="0" maxValue="130045990000"/>
    </cacheField>
    <cacheField name="RESULTADO 13" numFmtId="0">
      <sharedItems containsDate="1" containsBlank="1" containsMixedTypes="1" minDate="1899-12-31T00:00:00" maxDate="1899-12-31T00:20:04"/>
    </cacheField>
    <cacheField name="TENDENCIA_x000a_(&gt;=) (&lt;=)14" numFmtId="0">
      <sharedItems containsMixedTypes="1" containsNumber="1" containsInteger="1" minValue="1" maxValue="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3er TRIMESTRE" numFmtId="0">
      <sharedItems containsDate="1" containsBlank="1" containsMixedTypes="1" minDate="1899-12-31T00:00:00" maxDate="1899-12-30T00:00:00"/>
    </cacheField>
    <cacheField name="RESULTADO 3er TRIMESTRE" numFmtId="0">
      <sharedItems containsDate="1" containsBlank="1" containsMixedTypes="1" minDate="1899-12-31T00:00:00" maxDate="1899-12-30T00:00:00"/>
    </cacheField>
    <cacheField name="DESEMPEÑO FINAL 3er TRIMESTRE" numFmtId="0">
      <sharedItems containsBlank="1"/>
    </cacheField>
    <cacheField name="META (per.)18" numFmtId="0">
      <sharedItems containsBlank="1" containsMixedTypes="1" containsNumber="1" minValue="0.01" maxValue="100"/>
    </cacheField>
    <cacheField name="Valor numerador19" numFmtId="0">
      <sharedItems containsBlank="1" containsMixedTypes="1" containsNumber="1" containsInteger="1" minValue="0" maxValue="32287801897"/>
    </cacheField>
    <cacheField name="Valor denominador20" numFmtId="0">
      <sharedItems containsBlank="1" containsMixedTypes="1" containsNumber="1" minValue="1.6" maxValue="130045990000"/>
    </cacheField>
    <cacheField name="RESULTADO 21" numFmtId="0">
      <sharedItems containsDate="1" containsMixedTypes="1" minDate="1899-12-31T00:00:00" maxDate="1899-12-31T00:15:04"/>
    </cacheField>
    <cacheField name="TENDENCIA_x000a_(&gt;=) (&lt;=)22" numFmtId="9">
      <sharedItems containsBlank="1" containsMixedTypes="1" containsNumber="1" containsInteger="1" minValue="1" maxValue="1"/>
    </cacheField>
    <cacheField name="DESEMPEÑO23" numFmtId="0">
      <sharedItems containsBlank="1"/>
    </cacheField>
    <cacheField name="ANALISIS Y OBSERVACIONES24" numFmtId="0">
      <sharedItems containsBlank="1" longText="1"/>
    </cacheField>
    <cacheField name="Acción _x000a_Planteada25" numFmtId="0">
      <sharedItems containsBlank="1" longText="1"/>
    </cacheField>
    <cacheField name="META (per.)26" numFmtId="0">
      <sharedItems containsBlank="1" containsMixedTypes="1" containsNumber="1" minValue="0.01" maxValue="65"/>
    </cacheField>
    <cacheField name="Valor numerador27" numFmtId="0">
      <sharedItems containsBlank="1" containsMixedTypes="1" containsNumber="1" containsInteger="1" minValue="0" maxValue="39800732176"/>
    </cacheField>
    <cacheField name="Valor denominador28" numFmtId="0">
      <sharedItems containsBlank="1" containsMixedTypes="1" containsNumber="1" minValue="2" maxValue="130045990000"/>
    </cacheField>
    <cacheField name="RESULTADO 29" numFmtId="0">
      <sharedItems containsDate="1" containsMixedTypes="1" minDate="1899-12-31T00:00:00" maxDate="1899-12-30T00:00:00"/>
    </cacheField>
    <cacheField name="TENDENCIA_x000a_(&gt;=) (&lt;=)30" numFmtId="9">
      <sharedItems containsMixedTypes="1" containsNumber="1" containsInteger="1" minValue="1" maxValue="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MixedTypes="1" containsNumber="1" minValue="0" maxValue="49731675613"/>
    </cacheField>
    <cacheField name="Valor denominador36" numFmtId="0">
      <sharedItems containsBlank="1" containsMixedTypes="1" containsNumber="1" minValue="0" maxValue="130045990000"/>
    </cacheField>
    <cacheField name="RESULTADO 37" numFmtId="0">
      <sharedItems containsDate="1" containsMixedTypes="1" minDate="1899-12-31T00:00:00" maxDate="1899-12-30T00:00:00"/>
    </cacheField>
    <cacheField name="TENDENCIA_x000a_(&gt;=) (&lt;=)38" numFmtId="9">
      <sharedItems containsMixedTypes="1" containsNumber="1" containsInteger="1" minValue="1" maxValue="1"/>
    </cacheField>
    <cacheField name="DESEMPEÑO39" numFmtId="0">
      <sharedItems containsBlank="1"/>
    </cacheField>
    <cacheField name="ANALISIS Y OBSERVACIONES40" numFmtId="0">
      <sharedItems longText="1"/>
    </cacheField>
    <cacheField name="Acción _x000a_Planteada41" numFmtId="0">
      <sharedItems containsBlank="1" longText="1"/>
    </cacheField>
    <cacheField name="PROMEDIO MENSUAL 2do TRIMESTRE" numFmtId="0">
      <sharedItems containsDate="1" containsMixedTypes="1" minDate="1899-12-31T00:00:00" maxDate="1899-12-30T00:00:00"/>
    </cacheField>
    <cacheField name="RESULTADO 2do TRIMESTRE" numFmtId="0">
      <sharedItems containsDate="1" containsMixedTypes="1" minDate="1899-12-31T00:00:00" maxDate="1899-12-30T00:00:00"/>
    </cacheField>
    <cacheField name="DESEMPEÑO FINAL 2do TRIMESTRE" numFmtId="10">
      <sharedItems containsMixedTypes="1" containsNumber="1" containsInteger="1" minValue="0" maxValue="0" count="6">
        <s v="EXCELENTE"/>
        <s v="REGULAR"/>
        <s v="Excelente "/>
        <s v="BUENO"/>
        <s v="MALO"/>
        <n v="0"/>
      </sharedItems>
    </cacheField>
    <cacheField name="META (per.)42" numFmtId="0">
      <sharedItems containsDate="1" containsBlank="1" containsMixedTypes="1" minDate="1899-12-30T08:30:00" maxDate="1899-12-31T00:47: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0">
      <sharedItems containsBlank="1" containsMixedTypes="1" containsNumber="1" minValue="0" maxValue="5.4109589041095889"/>
    </cacheField>
    <cacheField name="TENDENCIA_x000a_(&gt;=) (&lt;=)46" numFmtId="9">
      <sharedItems containsBlank="1" containsMixedTypes="1" containsNumber="1" containsInteger="1" minValue="1" maxValue="1"/>
    </cacheField>
    <cacheField name="DESEMPEÑO47" numFmtId="0">
      <sharedItems containsBlank="1"/>
    </cacheField>
    <cacheField name="ANALISIS Y OBSERVACIONES48" numFmtId="0">
      <sharedItems containsBlank="1" longText="1"/>
    </cacheField>
    <cacheField name="Acción _x000a_Planteada49" numFmtId="0">
      <sharedItems containsBlank="1" longText="1"/>
    </cacheField>
    <cacheField name="META (per.)50" numFmtId="9">
      <sharedItems containsBlank="1" containsMixedTypes="1" containsNumber="1" minValue="0.01" maxValue="15"/>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9">
      <sharedItems containsBlank="1" containsMixedTypes="1" containsNumber="1" minValue="0" maxValue="6"/>
    </cacheField>
    <cacheField name="TENDENCIA_x000a_(&gt;=) (&lt;=)54" numFmtId="9">
      <sharedItems containsBlank="1" containsMixedTypes="1" containsNumber="1" containsInteger="1" minValue="1" maxValue="1"/>
    </cacheField>
    <cacheField name="DESEMPEÑO55" numFmtId="0">
      <sharedItems containsBlank="1"/>
    </cacheField>
    <cacheField name="ANALISIS Y OBSERVACIONES56" numFmtId="0">
      <sharedItems containsBlank="1" longText="1"/>
    </cacheField>
    <cacheField name="Acción _x000a_Planteada57" numFmtId="0">
      <sharedItems containsBlank="1" longText="1"/>
    </cacheField>
    <cacheField name="META (per.)58" numFmtId="9">
      <sharedItems containsBlank="1" containsMixedTypes="1" containsNumber="1" minValue="0.01" maxValue="15"/>
    </cacheField>
    <cacheField name="Valor numerador59" numFmtId="0">
      <sharedItems containsBlank="1" containsMixedTypes="1" containsNumber="1" minValue="0" maxValue="26990746630"/>
    </cacheField>
    <cacheField name="Valor denominador60" numFmtId="0">
      <sharedItems containsBlank="1" containsMixedTypes="1" containsNumber="1" minValue="0.9" maxValue="131653990000"/>
    </cacheField>
    <cacheField name="RESULTADO 61" numFmtId="9">
      <sharedItems containsBlank="1" containsMixedTypes="1" containsNumber="1" minValue="0" maxValue="2.9701492537313432"/>
    </cacheField>
    <cacheField name="TENDENCIA_x000a_(&gt;=) (&lt;=)62" numFmtId="9">
      <sharedItems containsBlank="1" containsMixedTypes="1" containsNumber="1" containsInteger="1" minValue="1" maxValue="1"/>
    </cacheField>
    <cacheField name="DESEMPEÑO63" numFmtId="0">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0">
      <sharedItems containsBlank="1" containsMixedTypes="1" containsNumber="1" minValue="0" maxValue="4.198383084577114"/>
    </cacheField>
    <cacheField name="RESULTADO 1er TRIMESTRE" numFmtId="0">
      <sharedItems containsBlank="1" containsMixedTypes="1" containsNumber="1" minValue="0" maxValue="4.198383084577114"/>
    </cacheField>
    <cacheField name="DESEMPEÑO FINAL 1erTRIMESTRE" numFmtId="1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icolas Suarez Casallas" refreshedDate="43762.449489583334" createdVersion="6" refreshedVersion="6" minRefreshableVersion="3" recordCount="55">
  <cacheSource type="worksheet">
    <worksheetSource name="Tabla1"/>
  </cacheSource>
  <cacheFields count="106">
    <cacheField name="No." numFmtId="0">
      <sharedItems containsSemiMixedTypes="0" containsString="0" containsNumber="1" containsInteger="1" minValue="1" maxValue="55"/>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4">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Cumplimiento de los productos del Plan de acción Institucional"/>
        <s v="Avance acumulado en la gestión de las actividades del Plan de Acción Institucional."/>
        <s v="Avance en la gestión de las actividades del Plan de Acción Institucional en el periodo evaluado."/>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Eficacia acciones SIG-MIPG"/>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Cumplimiento del programa de capacitación PIGA en la UAECOB"/>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Comparativo de faltantes del inventari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 v="Reducción en el Consumo de agua " u="1"/>
        <s v="Servidores retirados con inventario a cargo" u="1"/>
        <s v="Reducción en el Consumo de energía" u="1"/>
        <s v="Disponibilidad de canales de acceso a internet" u="1"/>
        <s v="Cumplimiento de las acciones de los subsistemas" u="1"/>
        <s v="Tiempo de respuesta para la realización de mantenimientos correctivos del equipo menor (mayor frecuencia y/o rotación) de la UAECOB." u="1"/>
        <s v="Reducción en el Consumo de gas " u="1"/>
        <s v="Cumplimiento en la atención a requerimientos de software de la Entidad" u="1"/>
        <s v="Contratos de suministros en Ejecución (de Consumo y Controlados) de la Subdirección Logística" u="1"/>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Date="1" containsBlank="1" containsMixedTypes="1" minDate="1899-12-30T08:30:00" maxDate="1899-12-31T00:37:04"/>
    </cacheField>
    <cacheField name="Valor numerador" numFmtId="0">
      <sharedItems containsBlank="1" containsMixedTypes="1" containsNumber="1" containsInteger="1" minValue="0" maxValue="57299913796"/>
    </cacheField>
    <cacheField name="Valor denominador" numFmtId="0">
      <sharedItems containsBlank="1" containsMixedTypes="1" containsNumber="1" minValue="0" maxValue="130045990000"/>
    </cacheField>
    <cacheField name="RESULTADO " numFmtId="0">
      <sharedItems containsDate="1" containsMixedTypes="1" minDate="1899-12-31T00:00:00" maxDate="1899-12-31T00:30:04"/>
    </cacheField>
    <cacheField name="TENDENCIA_x000a_(&gt;=) (&lt;=)" numFmtId="9">
      <sharedItems containsMixedTypes="1" containsNumber="1" containsInteger="1" minValue="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Blank="1" containsMixedTypes="1" containsNumber="1" minValue="0" maxValue="21"/>
    </cacheField>
    <cacheField name="Valor numerador3" numFmtId="0">
      <sharedItems containsBlank="1" containsMixedTypes="1" containsNumber="1" containsInteger="1" minValue="0" maxValue="62393493413"/>
    </cacheField>
    <cacheField name="Valor denominador4" numFmtId="0">
      <sharedItems containsBlank="1" containsMixedTypes="1" containsNumber="1" minValue="0" maxValue="130045990000"/>
    </cacheField>
    <cacheField name="RESULTADO 5" numFmtId="0">
      <sharedItems containsDate="1" containsMixedTypes="1" minDate="1899-12-31T00:00:00" maxDate="1900-01-04T00:29:04"/>
    </cacheField>
    <cacheField name="TENDENCIA_x000a_(&gt;=) (&lt;=)6" numFmtId="0">
      <sharedItems containsMixedTypes="1" containsNumber="1" containsInteger="1" minValue="1" maxValue="1"/>
    </cacheField>
    <cacheField name="DESEMPEÑO7" numFmtId="0">
      <sharedItems containsBlank="1"/>
    </cacheField>
    <cacheField name="ANALISIS Y OBSERVACIONES8" numFmtId="0">
      <sharedItems containsBlank="1" longText="1"/>
    </cacheField>
    <cacheField name="Acción _x000a_Planteada9" numFmtId="0">
      <sharedItems containsBlank="1" longText="1"/>
    </cacheField>
    <cacheField name="META (per.)10" numFmtId="0">
      <sharedItems containsBlank="1" containsMixedTypes="1" containsNumber="1" minValue="0.01" maxValue="26"/>
    </cacheField>
    <cacheField name="Valor numerador11" numFmtId="0">
      <sharedItems containsBlank="1" containsMixedTypes="1" containsNumber="1" minValue="0" maxValue="68828360678"/>
    </cacheField>
    <cacheField name="Valor denominador12" numFmtId="0">
      <sharedItems containsBlank="1" containsMixedTypes="1" containsNumber="1" minValue="0" maxValue="130045990000"/>
    </cacheField>
    <cacheField name="RESULTADO 13" numFmtId="0">
      <sharedItems containsDate="1" containsBlank="1" containsMixedTypes="1" minDate="1899-12-31T00:00:00" maxDate="1899-12-31T00:20:04"/>
    </cacheField>
    <cacheField name="TENDENCIA_x000a_(&gt;=) (&lt;=)14" numFmtId="0">
      <sharedItems containsMixedTypes="1" containsNumber="1" containsInteger="1" minValue="1" maxValue="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3er TRIMESTRE" numFmtId="0">
      <sharedItems containsDate="1" containsBlank="1" containsMixedTypes="1" minDate="1899-12-31T00:00:00" maxDate="1899-12-30T00:00:00"/>
    </cacheField>
    <cacheField name="RESULTADO 3er TRIMESTRE" numFmtId="0">
      <sharedItems containsDate="1" containsBlank="1" containsMixedTypes="1" minDate="1899-12-31T00:00:00" maxDate="1899-12-30T00:00:00"/>
    </cacheField>
    <cacheField name="DESEMPEÑO FINAL 3er TRIMESTRE" numFmtId="0">
      <sharedItems containsBlank="1" containsMixedTypes="1" containsNumber="1" containsInteger="1" minValue="0" maxValue="0" count="6">
        <s v="EXCELENTE"/>
        <m/>
        <s v="REGULAR"/>
        <s v="BUENO"/>
        <s v="MALO"/>
        <n v="0" u="1"/>
      </sharedItems>
    </cacheField>
    <cacheField name="META (per.)18" numFmtId="0">
      <sharedItems containsBlank="1" containsMixedTypes="1" containsNumber="1" minValue="0.01" maxValue="100"/>
    </cacheField>
    <cacheField name="Valor numerador19" numFmtId="0">
      <sharedItems containsBlank="1" containsMixedTypes="1" containsNumber="1" containsInteger="1" minValue="0" maxValue="32287801897"/>
    </cacheField>
    <cacheField name="Valor denominador20" numFmtId="0">
      <sharedItems containsBlank="1" containsMixedTypes="1" containsNumber="1" minValue="1.6" maxValue="130045990000"/>
    </cacheField>
    <cacheField name="RESULTADO 21" numFmtId="0">
      <sharedItems containsDate="1" containsMixedTypes="1" minDate="1899-12-31T00:00:00" maxDate="1899-12-31T00:15:04"/>
    </cacheField>
    <cacheField name="TENDENCIA_x000a_(&gt;=) (&lt;=)22" numFmtId="9">
      <sharedItems containsBlank="1" containsMixedTypes="1" containsNumber="1" containsInteger="1" minValue="1" maxValue="1"/>
    </cacheField>
    <cacheField name="DESEMPEÑO23" numFmtId="0">
      <sharedItems containsBlank="1"/>
    </cacheField>
    <cacheField name="ANALISIS Y OBSERVACIONES24" numFmtId="0">
      <sharedItems containsBlank="1" longText="1"/>
    </cacheField>
    <cacheField name="Acción _x000a_Planteada25" numFmtId="0">
      <sharedItems containsBlank="1" longText="1"/>
    </cacheField>
    <cacheField name="META (per.)26" numFmtId="0">
      <sharedItems containsBlank="1" containsMixedTypes="1" containsNumber="1" minValue="0.01" maxValue="65"/>
    </cacheField>
    <cacheField name="Valor numerador27" numFmtId="0">
      <sharedItems containsBlank="1" containsMixedTypes="1" containsNumber="1" containsInteger="1" minValue="0" maxValue="39800732176"/>
    </cacheField>
    <cacheField name="Valor denominador28" numFmtId="0">
      <sharedItems containsBlank="1" containsMixedTypes="1" containsNumber="1" minValue="2" maxValue="130045990000"/>
    </cacheField>
    <cacheField name="RESULTADO 29" numFmtId="0">
      <sharedItems containsDate="1" containsMixedTypes="1" minDate="1899-12-31T00:00:00" maxDate="1899-12-30T00:00:00"/>
    </cacheField>
    <cacheField name="TENDENCIA_x000a_(&gt;=) (&lt;=)30" numFmtId="9">
      <sharedItems containsMixedTypes="1" containsNumber="1" containsInteger="1" minValue="1" maxValue="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MixedTypes="1" containsNumber="1" minValue="0" maxValue="49731675613"/>
    </cacheField>
    <cacheField name="Valor denominador36" numFmtId="0">
      <sharedItems containsBlank="1" containsMixedTypes="1" containsNumber="1" minValue="0" maxValue="130045990000"/>
    </cacheField>
    <cacheField name="RESULTADO 37" numFmtId="0">
      <sharedItems containsDate="1" containsMixedTypes="1" minDate="1899-12-31T00:00:00" maxDate="1899-12-30T00:00:00"/>
    </cacheField>
    <cacheField name="TENDENCIA_x000a_(&gt;=) (&lt;=)38" numFmtId="9">
      <sharedItems containsMixedTypes="1" containsNumber="1" containsInteger="1" minValue="1" maxValue="1"/>
    </cacheField>
    <cacheField name="DESEMPEÑO39" numFmtId="0">
      <sharedItems containsBlank="1"/>
    </cacheField>
    <cacheField name="ANALISIS Y OBSERVACIONES40" numFmtId="0">
      <sharedItems longText="1"/>
    </cacheField>
    <cacheField name="Acción _x000a_Planteada41" numFmtId="0">
      <sharedItems containsBlank="1" longText="1"/>
    </cacheField>
    <cacheField name="PROMEDIO MENSUAL 2do TRIMESTRE" numFmtId="0">
      <sharedItems containsDate="1" containsMixedTypes="1" minDate="1899-12-31T00:00:00" maxDate="1899-12-30T00:00:00"/>
    </cacheField>
    <cacheField name="RESULTADO 2do TRIMESTRE" numFmtId="0">
      <sharedItems containsDate="1" containsMixedTypes="1" minDate="1899-12-31T00:00:00" maxDate="1899-12-30T00:00:00"/>
    </cacheField>
    <cacheField name="DESEMPEÑO FINAL 2do TRIMESTRE" numFmtId="10">
      <sharedItems containsMixedTypes="1" containsNumber="1" containsInteger="1" minValue="0" maxValue="0"/>
    </cacheField>
    <cacheField name="META (per.)42" numFmtId="0">
      <sharedItems containsDate="1" containsBlank="1" containsMixedTypes="1" minDate="1899-12-30T08:30:00" maxDate="1899-12-31T00:47: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0">
      <sharedItems containsBlank="1" containsMixedTypes="1" containsNumber="1" minValue="0" maxValue="5.4109589041095889"/>
    </cacheField>
    <cacheField name="TENDENCIA_x000a_(&gt;=) (&lt;=)46" numFmtId="9">
      <sharedItems containsBlank="1" containsMixedTypes="1" containsNumber="1" containsInteger="1" minValue="1" maxValue="1"/>
    </cacheField>
    <cacheField name="DESEMPEÑO47" numFmtId="0">
      <sharedItems containsBlank="1"/>
    </cacheField>
    <cacheField name="ANALISIS Y OBSERVACIONES48" numFmtId="0">
      <sharedItems containsBlank="1" longText="1"/>
    </cacheField>
    <cacheField name="Acción _x000a_Planteada49" numFmtId="0">
      <sharedItems containsBlank="1" longText="1"/>
    </cacheField>
    <cacheField name="META (per.)50" numFmtId="9">
      <sharedItems containsBlank="1" containsMixedTypes="1" containsNumber="1" minValue="0.01" maxValue="15"/>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9">
      <sharedItems containsBlank="1" containsMixedTypes="1" containsNumber="1" minValue="0" maxValue="6"/>
    </cacheField>
    <cacheField name="TENDENCIA_x000a_(&gt;=) (&lt;=)54" numFmtId="9">
      <sharedItems containsBlank="1" containsMixedTypes="1" containsNumber="1" containsInteger="1" minValue="1" maxValue="1"/>
    </cacheField>
    <cacheField name="DESEMPEÑO55" numFmtId="0">
      <sharedItems containsBlank="1"/>
    </cacheField>
    <cacheField name="ANALISIS Y OBSERVACIONES56" numFmtId="0">
      <sharedItems containsBlank="1" longText="1"/>
    </cacheField>
    <cacheField name="Acción _x000a_Planteada57" numFmtId="0">
      <sharedItems containsBlank="1" longText="1"/>
    </cacheField>
    <cacheField name="META (per.)58" numFmtId="9">
      <sharedItems containsBlank="1" containsMixedTypes="1" containsNumber="1" minValue="0.01" maxValue="15"/>
    </cacheField>
    <cacheField name="Valor numerador59" numFmtId="0">
      <sharedItems containsBlank="1" containsMixedTypes="1" containsNumber="1" minValue="0" maxValue="26990746630"/>
    </cacheField>
    <cacheField name="Valor denominador60" numFmtId="0">
      <sharedItems containsBlank="1" containsMixedTypes="1" containsNumber="1" minValue="0.9" maxValue="131653990000"/>
    </cacheField>
    <cacheField name="RESULTADO 61" numFmtId="9">
      <sharedItems containsBlank="1" containsMixedTypes="1" containsNumber="1" minValue="0" maxValue="2.9701492537313432"/>
    </cacheField>
    <cacheField name="TENDENCIA_x000a_(&gt;=) (&lt;=)62" numFmtId="9">
      <sharedItems containsBlank="1" containsMixedTypes="1" containsNumber="1" containsInteger="1" minValue="1" maxValue="1"/>
    </cacheField>
    <cacheField name="DESEMPEÑO63" numFmtId="0">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0">
      <sharedItems containsBlank="1" containsMixedTypes="1" containsNumber="1" minValue="0" maxValue="4.198383084577114"/>
    </cacheField>
    <cacheField name="RESULTADO 1er TRIMESTRE" numFmtId="0">
      <sharedItems containsBlank="1" containsMixedTypes="1" containsNumber="1" minValue="0" maxValue="4.198383084577114"/>
    </cacheField>
    <cacheField name="DESEMPEÑO FINAL 1erTRIMESTRE" numFmtId="10">
      <sharedItems containsBlank="1" containsMixedTypes="1" containsNumber="1" containsInteger="1" minValue="0" maxValue="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Cache/pivotCacheRecords2.xml><?xml version="1.0" encoding="utf-8"?>
<pivotCacheRecords xmlns="http://schemas.openxmlformats.org/spreadsheetml/2006/main" xmlns:r="http://schemas.openxmlformats.org/officeDocument/2006/relationships" count="55">
  <r>
    <n v="1"/>
    <x v="0"/>
    <s v="Gestión de las Comunicaciones Internas y Externas"/>
    <s v="1. Dirección"/>
    <x v="0"/>
    <s v="Gestión Piezas de comunicaciones interna y Externa realizadas"/>
    <s v="Evaluar la capacidad operativa del área de comunicaciones y prensa, frente al diseño y divulgación de piezas comunicativas"/>
    <s v="Trimestral"/>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m/>
    <n v="26"/>
    <n v="26"/>
    <n v="26"/>
    <n v="1"/>
    <s v="(=100%)"/>
    <s v="EXCELENTE"/>
    <s v="En este periodo se cumplieron a cabalidad todas las piezas previstas sin ningún contra tiempo."/>
    <m/>
    <n v="1"/>
    <n v="1"/>
    <s v="EXCELENTE"/>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x v="0"/>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s v="EXCELENTE"/>
  </r>
  <r>
    <n v="2"/>
    <x v="0"/>
    <s v="Evaluación Independiente"/>
    <s v="2. Oficina de Control Interno"/>
    <x v="0"/>
    <s v="Fortalecimiento de la Cultura del Autocontrol, autorregulación y autogestión"/>
    <s v="Generar en los servidores una actitud de hacer bien las cosas en condiciones de justicia, calidad, oportunidad, participación y transparencia"/>
    <s v="semestral"/>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m/>
    <m/>
    <m/>
    <s v=" "/>
    <n v="1"/>
    <m/>
    <s v="Para este período no se plantearon actividades de fortalecimiento del control."/>
    <m/>
    <m/>
    <m/>
    <m/>
    <m/>
    <m/>
    <m/>
    <s v=" "/>
    <m/>
    <m/>
    <m/>
    <m/>
    <m/>
    <m/>
    <m/>
    <s v=" "/>
    <n v="1"/>
    <m/>
    <m/>
    <m/>
    <n v="1"/>
    <n v="2"/>
    <n v="2"/>
    <n v="1"/>
    <n v="1"/>
    <s v="EXCELENTE"/>
    <s v="Se programaron y ejecutaron dos actividades, consistentes en publicar en el papel tapíz de los PC de la unidad mensaje relacionado con los pilares de MECI, también se publicaron carteles en difrentes sitios del edificio Comndo relacionados con el tema del fortalecimiento del Control."/>
    <m/>
    <n v="1"/>
    <n v="1"/>
    <x v="0"/>
    <m/>
    <m/>
    <m/>
    <s v=" "/>
    <n v="1"/>
    <m/>
    <m/>
    <m/>
    <m/>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s v="EXCELENTE"/>
  </r>
  <r>
    <n v="3"/>
    <x v="0"/>
    <s v="Evaluación Independiente"/>
    <s v="2. Oficina de Control Interno"/>
    <x v="0"/>
    <s v="Eficiencia en la ejecución del Plan Anual de auditorias"/>
    <s v="Controlar el cumplimiento del cronograma de las actividades a desarrollar en la vigencia"/>
    <s v="semestral"/>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0.25"/>
    <n v="13"/>
    <n v="18"/>
    <n v="0.72222222222222221"/>
    <n v="1"/>
    <s v="REGULAR"/>
    <s v="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
    <m/>
    <n v="0.72222222222222221"/>
    <n v="0.72222222222222221"/>
    <s v="REGULAR"/>
    <m/>
    <m/>
    <m/>
    <s v=" "/>
    <m/>
    <m/>
    <m/>
    <m/>
    <m/>
    <m/>
    <m/>
    <s v=" "/>
    <n v="1"/>
    <m/>
    <m/>
    <m/>
    <n v="1"/>
    <n v="22"/>
    <n v="27"/>
    <n v="0.81481481481481477"/>
    <n v="1"/>
    <s v="REGULAR"/>
    <s v="Se presentan 5 actvidades que no se ejecutaron en términos (se iniciaron pero no se entregaron los informes a tiempo), no obstante se están realizando las reuniones de validación de hallasgoz  y los seguimientos correspondientes con el fin de cumplir con las actividades programda en el PAA "/>
    <m/>
    <n v="0.81481481481481477"/>
    <n v="0.81481481481481477"/>
    <x v="1"/>
    <m/>
    <m/>
    <m/>
    <s v=" "/>
    <n v="1"/>
    <m/>
    <m/>
    <m/>
    <m/>
    <m/>
    <m/>
    <s v=" "/>
    <n v="1"/>
    <m/>
    <m/>
    <m/>
    <n v="1"/>
    <n v="27"/>
    <n v="28"/>
    <n v="0.9642857142857143"/>
    <n v="1"/>
    <s v="BUENO"/>
    <s v="Se programaron 28 actividades, de las cuales  1 que a pesar de haberse ejecutado no se entregó fuera de los plazos establecidos en el Plan Anual de auditorías."/>
    <m/>
    <n v="0.9642857142857143"/>
    <n v="0.9642857142857143"/>
    <s v="BUENO"/>
  </r>
  <r>
    <n v="4"/>
    <x v="0"/>
    <s v="Evaluación Independiente"/>
    <s v="3. Oficina Asesora de Planeación"/>
    <x v="1"/>
    <s v="Riesgos Materializados"/>
    <s v="Identificar los riesgos que se materializan, debido al incumplimiento de los controles por parte de las responsables "/>
    <s v="semestral"/>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n v="0.15"/>
    <n v="2"/>
    <n v="60"/>
    <n v="3.3333333333333333E-2"/>
    <s v="&lt;=10%"/>
    <s v="EXCELENTE"/>
    <s v="Frente a este riesgo materializado se tomará controles distintos para mitigar la materializació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s v="EXCELENTE"/>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2"/>
    <n v="0.15"/>
    <s v="NA"/>
    <s v="NA"/>
    <s v=" "/>
    <s v="&lt;=10%"/>
    <s v="NA"/>
    <s v="NA"/>
    <s v="NA"/>
    <n v="0.15"/>
    <s v="NA"/>
    <s v="NA"/>
    <s v=" "/>
    <s v="&lt;=10%"/>
    <s v="NA"/>
    <s v="NA"/>
    <s v="NA"/>
    <n v="0.15"/>
    <s v="NA"/>
    <s v="NA"/>
    <s v=" "/>
    <s v="&lt;=10%"/>
    <s v="NA"/>
    <s v="NA"/>
    <s v="NA"/>
    <s v=" "/>
    <s v=" "/>
    <s v="NA"/>
  </r>
  <r>
    <n v="5"/>
    <x v="0"/>
    <s v="Gestión de las Comunicaciones Internas y Externas"/>
    <s v="3. Oficina Asesora de Planeación"/>
    <x v="0"/>
    <s v="Cumplimiento en la atención de incidentes reportados a la mesa de ayuda."/>
    <s v="Medir el cumplimiento en la atención de incidentes reportados a la mesa de ayuda mediante el aplicativo de reporte de incidentes tecnologicos"/>
    <s v="Mensual"/>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301"/>
    <n v="309"/>
    <n v="0.97411003236245952"/>
    <s v="(= 100%)"/>
    <s v="BUENO"/>
    <s v="Para el mes de Julio se denota una mejora en el tiempo de respuesta y se crea una mesa de ayuda aleatoria de CONTROLDOC que muestra mejores resultados."/>
    <m/>
    <n v="1"/>
    <n v="208"/>
    <n v="232"/>
    <n v="0.89655172413793105"/>
    <s v="(= 100%)"/>
    <s v="BUENO"/>
    <s v="Para el mes de agosto se denota una mejora en el tiempo de respuesta y se crea una mesa de ayuda aleatoria de CONTROLDOC que muestra mejores resultados."/>
    <m/>
    <n v="1"/>
    <n v="211"/>
    <n v="226"/>
    <n v="0.9336283185840708"/>
    <s v="(= 100%)"/>
    <s v="BUENO"/>
    <s v="Para el mes de septiembre se denota una mejora en el tiempo de respuesta y se crea una mesa de ayuda aleatoria de CONTROLDOC que muestra mejores resultados."/>
    <m/>
    <n v="0.93476335836148705"/>
    <n v="0.93476335836148705"/>
    <s v="BUENO"/>
    <n v="1"/>
    <n v="207"/>
    <n v="221"/>
    <n v="0.93665158371040724"/>
    <s v="(= 100%)"/>
    <s v="BUENO"/>
    <s v="Para el mes de Abril se denota una mejora en el tiempo de respuesta y se crea una mesa de ayuda aleatoria de control doc que muestg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x v="3"/>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s v="REGULAR"/>
  </r>
  <r>
    <n v="6"/>
    <x v="0"/>
    <s v="Gestión de las Comunicaciones Internas y Externas"/>
    <s v="3. Oficina Asesora de Planeación"/>
    <x v="0"/>
    <s v="Disponibilidad de servidores -Infraestructura-"/>
    <s v="Medir la disponibilidad de los aplicativos misionales y funcionales de la entidad"/>
    <s v="Mensual"/>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Julio no se presentó inactividad de los servidores por lo cual presenta un resultado óptimo del 100%._x000a_2. Este resultado está consolidado y al estar al 100 % no tiene variación."/>
    <m/>
    <n v="1"/>
    <n v="720"/>
    <n v="720"/>
    <n v="1"/>
    <s v="(= 100%)"/>
    <s v="EXCELENTE"/>
    <s v="1. Para el mes de agosto no se presentó inactividad de los servidores por lo cual presenta un resultado óptimo del 100%._x000a_2. Este resultado está consolidado y al estar al 100 % no tiene variación."/>
    <m/>
    <n v="1"/>
    <n v="720"/>
    <n v="720"/>
    <n v="1"/>
    <s v="(= 100%)"/>
    <s v="EXCELENTE"/>
    <s v="1. Para el mes de septiembre no se presentó inactividad de los servidores por lo cual presenta un resultado óptimo del 100%._x000a_2. Este resultado está consolidado y al estar al 100 % no tiene variación."/>
    <m/>
    <n v="1"/>
    <n v="1"/>
    <s v="EXCELENTE"/>
    <n v="1"/>
    <n v="720"/>
    <n v="720"/>
    <n v="1"/>
    <s v="(= 100%)"/>
    <s v="EXCELENTE"/>
    <s v="&quot;1, Para el mes de Abril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quot;1, Para el mes de May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
    <s v="&quot;1, Para el mes de Junio no se presentó inactividad de los servidores por lo cual presenta un resultado óptimo del 100%,_x000a_2, Este resultado se promedia ya que la medición entregada de este primer trimestre se hizo consolidada y al estar al 100 % no tiene variación.&quot;_x000a_"/>
    <m/>
    <n v="1"/>
    <n v="1"/>
    <x v="2"/>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s v="EXCELENTE"/>
  </r>
  <r>
    <n v="7"/>
    <x v="0"/>
    <s v="Gestión Estratégica"/>
    <s v="3. Oficina Asesora de Planeación"/>
    <x v="1"/>
    <s v="Cumplimiento de los productos del Plan de acción Institucional"/>
    <s v="Verificar el cumplimiento ponderado de las metas de los productos programados en el plan de acción Institucional"/>
    <s v="Trimestral"/>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m/>
    <m/>
    <m/>
    <n v="0.71"/>
    <s v="(=100%)"/>
    <s v="REGULAR"/>
    <s v="Corresponde al avance ponderado de los productos del Plan de Acción en referencia al avance de las metas establecidas."/>
    <m/>
    <n v="0.71"/>
    <n v="0.71"/>
    <s v="REGULAR"/>
    <m/>
    <m/>
    <m/>
    <s v=" "/>
    <s v="(=100%)"/>
    <m/>
    <m/>
    <m/>
    <m/>
    <m/>
    <m/>
    <s v=" "/>
    <s v="(=100%)"/>
    <m/>
    <m/>
    <m/>
    <n v="1"/>
    <n v="0"/>
    <n v="0"/>
    <n v="0.87"/>
    <s v="(=100%)"/>
    <s v="BUENO"/>
    <s v="Corresponde al avance ponderado de los productos del Plan de Acción en referencia al avance de las metas establecidas."/>
    <m/>
    <n v="0.87"/>
    <n v="0.87"/>
    <x v="3"/>
    <n v="1"/>
    <m/>
    <m/>
    <s v=" "/>
    <s v="(=100%)"/>
    <m/>
    <m/>
    <m/>
    <n v="1"/>
    <m/>
    <m/>
    <s v=" "/>
    <s v="(=100%)"/>
    <m/>
    <m/>
    <m/>
    <n v="1"/>
    <n v="95"/>
    <n v="100"/>
    <n v="0.95"/>
    <s v="(=100%)"/>
    <s v="BUENO"/>
    <s v="El avance de los productos fue del 95% lo que es bueno parala gestion en el primer trimestre del año "/>
    <m/>
    <n v="0.95"/>
    <n v="0.95"/>
    <s v="BUENO"/>
  </r>
  <r>
    <n v="8"/>
    <x v="0"/>
    <s v="Gestión Estratégica"/>
    <s v="3. Oficina Asesora de Planeación"/>
    <x v="1"/>
    <s v="Avance acumulado en la gestión de las actividades del Plan de Acción Institucional."/>
    <s v="Verificar el cumplimiento ponderado de todas las actividades que hacen parte del plan de acción Institucional."/>
    <s v="Trimestral"/>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m/>
    <m/>
    <m/>
    <n v="0.71"/>
    <s v="(=100%)"/>
    <s v="REGULAR"/>
    <s v="Corresponde al avance ponderado de todas las actividades del Plan de Acción."/>
    <m/>
    <n v="0.71"/>
    <n v="0.71"/>
    <s v="REGULAR"/>
    <m/>
    <m/>
    <m/>
    <s v=" "/>
    <s v="(=100%)"/>
    <m/>
    <m/>
    <m/>
    <m/>
    <m/>
    <m/>
    <s v=" "/>
    <s v="(=100%)"/>
    <m/>
    <m/>
    <m/>
    <n v="1"/>
    <n v="0"/>
    <n v="0"/>
    <n v="0.56000000000000005"/>
    <s v="(=100%)"/>
    <s v="MALO"/>
    <s v="Corresponde al avance ponderado de todas las actividades del Plan de Acción."/>
    <m/>
    <n v="0.56000000000000005"/>
    <n v="0.56000000000000005"/>
    <x v="4"/>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s v="MALO"/>
  </r>
  <r>
    <n v="9"/>
    <x v="0"/>
    <s v="Gestión Estratégica"/>
    <s v="3. Oficina Asesora de Planeación"/>
    <x v="1"/>
    <s v="Avance en la gestión de las actividades del Plan de Acción Institucional en el periodo evaluado."/>
    <s v="verificar que actividades debieron cumplirse en el periodo evaluado"/>
    <s v="Trimestral"/>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m/>
    <m/>
    <m/>
    <n v="0.86"/>
    <s v="(=100%)"/>
    <s v="BUENO"/>
    <s v="Corresponde al avance ponderado de las actividades a cumplir en el periodo del Plan de Acción."/>
    <m/>
    <n v="0.86"/>
    <n v="0.86"/>
    <s v="BUENO"/>
    <m/>
    <m/>
    <m/>
    <s v=" "/>
    <s v="(=100%)"/>
    <m/>
    <m/>
    <m/>
    <m/>
    <m/>
    <m/>
    <s v=" "/>
    <s v="(=100%)"/>
    <m/>
    <m/>
    <m/>
    <n v="1"/>
    <n v="0"/>
    <n v="0"/>
    <n v="0.82"/>
    <s v="(=100%)"/>
    <s v="BUENO"/>
    <s v="Corresponde al avance ponderado de las actividades a cumplir en el periodo del Plan de Acción."/>
    <m/>
    <n v="0.82"/>
    <n v="0.82"/>
    <x v="3"/>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s v="BUENO"/>
  </r>
  <r>
    <n v="10"/>
    <x v="0"/>
    <s v="Gestión Estratégica"/>
    <s v="3. Oficina Asesora de Planeación"/>
    <x v="0"/>
    <s v="Oportunidad en la expedición de viabilidades"/>
    <s v="Controlar el tiempo de expedición de las viabilidades solicitadas"/>
    <s v="semestral"/>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m/>
    <m/>
    <m/>
    <s v=" "/>
    <s v="(=100%)"/>
    <m/>
    <m/>
    <m/>
    <m/>
    <m/>
    <m/>
    <m/>
    <m/>
    <m/>
    <s v=" "/>
    <s v="(=100%)"/>
    <m/>
    <m/>
    <m/>
    <m/>
    <m/>
    <m/>
    <s v=" "/>
    <s v="(=100%)"/>
    <m/>
    <m/>
    <m/>
    <m/>
    <n v="398"/>
    <n v="398"/>
    <n v="1"/>
    <s v="(=100%)"/>
    <s v="Excelente "/>
    <s v="Durante el segundo semestre del año se tramitaron 398 viabilidades en un tiempo no mayor a 2 dias"/>
    <m/>
    <n v="1"/>
    <n v="1"/>
    <x v="2"/>
    <n v="1"/>
    <s v="NA"/>
    <s v="NA"/>
    <s v=" "/>
    <s v="(=100%)"/>
    <s v="NA"/>
    <s v="NA"/>
    <s v="NA"/>
    <n v="1"/>
    <s v="NA"/>
    <s v="NA"/>
    <s v=" "/>
    <s v="(=100%)"/>
    <s v="NA"/>
    <s v="NA"/>
    <s v="NA"/>
    <n v="1"/>
    <s v="NA"/>
    <s v="NA"/>
    <s v=" "/>
    <s v="(=100%)"/>
    <s v="NA"/>
    <s v="NA"/>
    <s v="NA"/>
    <s v=" "/>
    <s v=" "/>
    <s v="NA"/>
  </r>
  <r>
    <n v="11"/>
    <x v="0"/>
    <s v="Gestión de Asuntos Jurídicos"/>
    <s v="4. Oficina Asesora Jurídica"/>
    <x v="0"/>
    <s v="Asistencia Conciliaciones Prejudiciales y Judiciales"/>
    <s v="Cuantificar la gestión de la Oficina Asesora Jurídica en el cumplimiento de la asistencia a las audiencias de conciliación prejudicial y Judicial, conforme a las citaciones que se entreguen en la UAECOBB"/>
    <s v="Trimestral"/>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s v=" "/>
    <s v="(=100%)"/>
    <m/>
    <m/>
    <m/>
    <m/>
    <m/>
    <m/>
    <s v=" "/>
    <s v="(=100%)"/>
    <m/>
    <m/>
    <m/>
    <n v="1"/>
    <n v="72"/>
    <n v="73"/>
    <n v="0.98630136986301364"/>
    <s v="(=100%)"/>
    <s v="BUENO"/>
    <s v="Durante el III Trimestre del año 2019, se brindó asistencia a setenta y dos (72) audiencias."/>
    <m/>
    <n v="0.98630136986301364"/>
    <n v="0.98630136986301364"/>
    <s v="BUENO"/>
    <m/>
    <m/>
    <m/>
    <s v=" "/>
    <s v="(=100%)"/>
    <m/>
    <m/>
    <m/>
    <m/>
    <m/>
    <m/>
    <s v=" "/>
    <s v="(=100%)"/>
    <m/>
    <m/>
    <m/>
    <n v="1"/>
    <n v="49"/>
    <n v="49"/>
    <n v="1"/>
    <s v="(=100%)"/>
    <s v="EXCELENTE"/>
    <s v="Durante el II Trimestre del año 2019, se brindo asistencia a Cuarenta y Nueve (49) audiencias"/>
    <m/>
    <n v="1"/>
    <n v="1"/>
    <x v="0"/>
    <n v="1"/>
    <m/>
    <m/>
    <s v=" "/>
    <s v="(=100%)"/>
    <m/>
    <m/>
    <m/>
    <n v="1"/>
    <m/>
    <m/>
    <s v=" "/>
    <s v="(=100%)"/>
    <m/>
    <m/>
    <m/>
    <n v="1"/>
    <n v="65"/>
    <n v="65"/>
    <n v="1"/>
    <s v="(=100%)"/>
    <s v="EXCELENTE"/>
    <s v="Durante el I Trimestre del año 2019, se brindo asistencia a Sesenta y Cinco (65) audiencias"/>
    <m/>
    <n v="1"/>
    <n v="1"/>
    <s v="EXCELENTE"/>
  </r>
  <r>
    <n v="12"/>
    <x v="0"/>
    <s v="Gestión de Asuntos Jurídicos"/>
    <s v="4. Oficina Asesora Jurídica"/>
    <x v="0"/>
    <s v="Estudio de solicitudes de conciliación"/>
    <s v="Cuantificar la gestión de la Oficina Asesora Jurídica en el cumplimiento del análisis  de las solicitudes de  conciliación que se radiquen en la UAECOB, mediante las fichas técnicas respectivas."/>
    <s v="Trimestral"/>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s v=" "/>
    <s v="(=100%)"/>
    <m/>
    <m/>
    <m/>
    <m/>
    <m/>
    <m/>
    <s v=" "/>
    <s v="(=100%)"/>
    <m/>
    <m/>
    <m/>
    <n v="1"/>
    <n v="95"/>
    <n v="95"/>
    <n v="1"/>
    <s v="(=100%)"/>
    <s v="EXCELENTE"/>
    <s v="Durante el III Trimestre del año 2019, fueron analizadas noventa y cinco (95) Conciliaciones."/>
    <m/>
    <n v="1"/>
    <n v="1"/>
    <s v="EXCELENTE"/>
    <m/>
    <m/>
    <m/>
    <s v=" "/>
    <s v="(=100%)"/>
    <m/>
    <m/>
    <m/>
    <m/>
    <m/>
    <m/>
    <s v=" "/>
    <s v="(=100%)"/>
    <m/>
    <m/>
    <m/>
    <n v="1"/>
    <n v="11"/>
    <n v="11"/>
    <n v="1"/>
    <s v="(=100%)"/>
    <s v="EXCELENTE"/>
    <s v="Durante el II Trimestre del año 2019, fueron analizadas Once (11) fichas en Comité"/>
    <m/>
    <n v="1"/>
    <n v="1"/>
    <x v="0"/>
    <n v="1"/>
    <m/>
    <m/>
    <s v=" "/>
    <s v="(=100%)"/>
    <m/>
    <m/>
    <m/>
    <n v="1"/>
    <m/>
    <m/>
    <s v=" "/>
    <s v="(=100%)"/>
    <m/>
    <m/>
    <m/>
    <n v="1"/>
    <n v="20"/>
    <n v="20"/>
    <n v="1"/>
    <s v="(=100%)"/>
    <s v="EXCELENTE"/>
    <s v="Durante el I Trimestre del año 2019, fueron analizadas Veinte (20) fichas en Comité"/>
    <m/>
    <n v="1"/>
    <n v="1"/>
    <s v="EXCELENTE"/>
  </r>
  <r>
    <n v="13"/>
    <x v="0"/>
    <s v="Gestión de Asuntos Jurídicos"/>
    <s v="4. Oficina Asesora Jurídica"/>
    <x v="0"/>
    <s v="Aprobación de Estudios Previos"/>
    <s v="Evaluar el Porcentaje de estudios previos asesorados jurídicamente por los abogados del área de contratación "/>
    <s v="Trimestral"/>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s v=" "/>
    <s v="(=100%)"/>
    <m/>
    <m/>
    <m/>
    <m/>
    <m/>
    <m/>
    <s v=" "/>
    <s v="(=100%)"/>
    <m/>
    <m/>
    <m/>
    <n v="0.95"/>
    <n v="17"/>
    <n v="17"/>
    <n v="1"/>
    <s v="(=100%)"/>
    <s v="EXCELENTE"/>
    <s v="Durante el III Trimestre del año 2019, la Oficina Asesora Jurídica brindo asesoría a las diferentes Oficinas y Subdirecciones de la UAECOB en los relacionado con estudios previos, revisión de objeto, obligaciones, y valores."/>
    <m/>
    <n v="1"/>
    <n v="1"/>
    <s v="EXCELENTE"/>
    <m/>
    <m/>
    <m/>
    <s v=" "/>
    <s v="(=100%)"/>
    <m/>
    <m/>
    <m/>
    <m/>
    <m/>
    <m/>
    <s v=" "/>
    <s v="(=100%)"/>
    <m/>
    <m/>
    <m/>
    <n v="0.95"/>
    <n v="106"/>
    <n v="106"/>
    <n v="1"/>
    <s v="(=100%)"/>
    <s v="EXCELENTE"/>
    <s v="Durante el II Trimestre del año 2019, la Oficina Asesora Jurídica brindo asesoria a las diferentes Oficinas y Subdirecciones de la UAECOB en los relacionado con estudios previos, revisión de objeto, obligaciones, valores"/>
    <m/>
    <n v="1"/>
    <n v="1"/>
    <x v="0"/>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s v="EXCELENTE"/>
  </r>
  <r>
    <n v="14"/>
    <x v="0"/>
    <s v="Gestión de Asuntos Jurídicos"/>
    <s v="4. Oficina Asesora Jurídica"/>
    <x v="0"/>
    <s v="Promedio expedición minutas Prestación de servicios"/>
    <s v="Determinar la oportunidad en la elaboración de la minutas de prestación de servicios luego del cumplimiento de los requisitos exigidos"/>
    <s v="Bimestral"/>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s v=" "/>
    <s v="≤3"/>
    <m/>
    <m/>
    <m/>
    <n v="0"/>
    <n v="0"/>
    <n v="0"/>
    <n v="0"/>
    <s v="≤3"/>
    <s v="EXCELENTE"/>
    <s v="Durante los meses de julio y agosto del 2019 no se suscribieron minutas de contratos de prestación de servicios, en virtud de la Ley 996 de 2005/ley de garantías."/>
    <m/>
    <m/>
    <m/>
    <m/>
    <m/>
    <s v="≤3"/>
    <s v="EXCELENTE"/>
    <m/>
    <m/>
    <n v="0"/>
    <n v="0"/>
    <s v="EXCELENTE"/>
    <m/>
    <m/>
    <m/>
    <s v=" "/>
    <s v="≤3"/>
    <m/>
    <m/>
    <m/>
    <m/>
    <m/>
    <m/>
    <s v=" "/>
    <s v="≤3"/>
    <m/>
    <m/>
    <m/>
    <n v="4"/>
    <n v="2"/>
    <n v="2"/>
    <n v="1"/>
    <s v="≤3"/>
    <s v="EXCELENTE"/>
    <s v="Durante los meses de Mayo y Junio del 2019 el promedio en la elaboración de la minutas de prestación de servicios por parte de la Oficina Asesora Jurídica fue de Un (1)día, cumpliendo con el parametro exigido en el Indicador"/>
    <m/>
    <n v="1"/>
    <n v="1"/>
    <x v="0"/>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n v="0"/>
  </r>
  <r>
    <n v="15"/>
    <x v="0"/>
    <s v="Gestión de Asuntos Jurídicos"/>
    <s v="4. Oficina Asesora Jurídica"/>
    <x v="1"/>
    <s v="Oportunidad de respuesta a  Derechos de Petición"/>
    <s v="Evaluar la oportunidad de respuesta a Derechos de Petición de competencia de la OAJ"/>
    <s v="Trimestral"/>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m/>
    <m/>
    <m/>
    <s v=" "/>
    <n v="1"/>
    <m/>
    <m/>
    <m/>
    <m/>
    <m/>
    <m/>
    <s v=" "/>
    <n v="1"/>
    <m/>
    <m/>
    <m/>
    <n v="1"/>
    <n v="62"/>
    <n v="62"/>
    <n v="1"/>
    <n v="1"/>
    <s v="EXCELENTE"/>
    <s v="La oficina Asesora Jurídica dio respuesta a sesenta y dos (62) solicitudes de certificados y circulares las cuales fueron tramitados en su totalidad."/>
    <m/>
    <n v="1"/>
    <n v="1"/>
    <s v="EXCELENTE"/>
    <m/>
    <m/>
    <m/>
    <s v=" "/>
    <n v="1"/>
    <m/>
    <m/>
    <m/>
    <m/>
    <m/>
    <m/>
    <s v=" "/>
    <n v="1"/>
    <m/>
    <m/>
    <m/>
    <n v="1"/>
    <n v="48"/>
    <n v="48"/>
    <n v="1"/>
    <n v="1"/>
    <s v="EXCELENTE"/>
    <s v="Durante el II Trimestre del año 2019, se tramitaron 48 peticiones, correspondientes a (Circulares, Certificados y requerimientos)"/>
    <m/>
    <n v="1"/>
    <n v="1"/>
    <x v="0"/>
    <n v="1"/>
    <m/>
    <m/>
    <s v=" "/>
    <n v="1"/>
    <m/>
    <m/>
    <m/>
    <n v="1"/>
    <m/>
    <m/>
    <s v=" "/>
    <n v="1"/>
    <m/>
    <m/>
    <m/>
    <n v="1"/>
    <n v="85"/>
    <n v="85"/>
    <n v="1"/>
    <n v="1"/>
    <s v="EXCELENTE"/>
    <s v="Durante el I Trimestre del año 2019, se tramitaron 85 peticiones, correspondientes a (Circulares, Certificados y requerimientos)"/>
    <m/>
    <n v="1"/>
    <n v="1"/>
    <s v="EXCELENTE"/>
  </r>
  <r>
    <n v="16"/>
    <x v="1"/>
    <s v="Conocimiento del Riesgo"/>
    <s v="5. Subdirección de Gestión del Riesgo"/>
    <x v="0"/>
    <s v="Oportunidad en emisión de constancias de la investigaciones de incendios"/>
    <s v="Hacer seguimiento al tiempo promedio de respuesta de constancias desde su solicitud"/>
    <s v="Mensual"/>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45"/>
    <n v="45"/>
    <n v="1"/>
    <s v="&gt;=100%"/>
    <s v="EXCELENTE"/>
    <s v="Se emitieron para el mes de Julio 45 constancias solicitadas por los usuarios."/>
    <m/>
    <n v="1"/>
    <n v="42"/>
    <n v="42"/>
    <n v="1"/>
    <s v="&gt;=100%"/>
    <s v="EXCELENTE"/>
    <s v="Se emitieron para el mes de agosto 42 constancias solicitadas por los usuarios."/>
    <m/>
    <n v="1"/>
    <n v="56"/>
    <n v="56"/>
    <n v="1"/>
    <s v="&gt;=100%"/>
    <s v="EXCELENTE"/>
    <s v="Se emitieron para el mes de septiembre cincuenta y seis (56) constancias solicitadas por los usuarios."/>
    <m/>
    <n v="1"/>
    <n v="1"/>
    <s v="EXCELENTE"/>
    <n v="1"/>
    <n v="43"/>
    <n v="43"/>
    <n v="1"/>
    <s v="&gt;=100%"/>
    <s v="EXCELENTE"/>
    <s v="Se emitieron para el mes de Abril  43 contancias solictadas por los usuarios"/>
    <m/>
    <n v="1"/>
    <n v="45"/>
    <n v="45"/>
    <n v="1"/>
    <s v="&gt;=100%"/>
    <s v="EXCELENTE"/>
    <s v="Se emitieron para el mes de Mayo 45 contancias solictadas por los usuarios"/>
    <m/>
    <n v="1"/>
    <n v="43"/>
    <n v="43"/>
    <n v="1"/>
    <s v="&gt;=100%"/>
    <s v="EXCELENTE"/>
    <s v="Se emitieron para el mes de Junio 43 contancias solictadas por los usuarios"/>
    <m/>
    <n v="1"/>
    <n v="1"/>
    <x v="0"/>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s v="EXCELENTE"/>
  </r>
  <r>
    <n v="17"/>
    <x v="1"/>
    <s v="Conocimiento del Riesgo"/>
    <s v="5. Subdirección de Gestión del Riesgo"/>
    <x v="0"/>
    <s v="Determinación de causas de investigación de incendios"/>
    <s v="Determinar la efectividad en la determinación de las causas de  los incendios"/>
    <s v="Mensual"/>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0"/>
    <n v="10"/>
    <n v="1"/>
    <s v="&gt;=100%"/>
    <s v="EXCELENTE"/>
    <s v="Para la vigencia se realizaron 10 investigaciones debido a las activaciones realizadas, en la cuales se determinaron las causas de las 10 investigaciones."/>
    <m/>
    <n v="1"/>
    <n v="21"/>
    <n v="21"/>
    <n v="1"/>
    <s v="&gt;=100%"/>
    <s v="EXCELENTE"/>
    <s v="Para la vigencia se realizaron 21 investigaciones debido a las activaciones realizadas en las cuales se determinaron las causas a todas."/>
    <m/>
    <n v="1"/>
    <n v="17"/>
    <n v="17"/>
    <n v="1"/>
    <s v="&gt;=100%"/>
    <s v="EXCELENTE"/>
    <s v="Para la vigencia se realizaron 17 investigaciones debido a las activaciones realizadas, en la cual se determinó la causa de las 17 investigaciones."/>
    <m/>
    <n v="1"/>
    <n v="1"/>
    <s v="EXCELENTE"/>
    <n v="1"/>
    <n v="13"/>
    <n v="13"/>
    <n v="1"/>
    <s v="&gt;=100%"/>
    <s v="EXCELENTE"/>
    <s v="Para la vigencia se realizaron  13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en la cuales se determinaron las causas a todas"/>
    <m/>
    <n v="1"/>
    <n v="1"/>
    <x v="0"/>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s v="EXCELENTE"/>
  </r>
  <r>
    <n v="18"/>
    <x v="1"/>
    <s v="Conocimiento del Riesgo"/>
    <s v="5. Subdirección de Gestión del Riesgo"/>
    <x v="0"/>
    <s v="Personas que aprueban el curso de brigadas contra incendio clase I"/>
    <s v="Medir la cantidad de personas que aprueban el curso de brigadas contra incendio clase I"/>
    <s v="Mensual"/>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45"/>
    <n v="48"/>
    <n v="0.9375"/>
    <s v="&gt;=80%"/>
    <s v="EXCELENTE"/>
    <s v="Para el mes de Julio de 2019, se capacitaron tres (3) brigadas contraincendios; reportando las personas que participaron y aprobaron."/>
    <m/>
    <n v="0.8"/>
    <n v="32"/>
    <n v="42"/>
    <n v="0.76190476190476186"/>
    <s v="&gt;=80%"/>
    <s v="REGULAR"/>
    <s v="Para el mes de agosto de 2019, se capacitaron dos (2) brigadas contraincendios; reportando las personas que participaron y aprobaron."/>
    <m/>
    <n v="0.8"/>
    <n v="36"/>
    <n v="46"/>
    <n v="0.78260869565217395"/>
    <s v="&gt;=80%"/>
    <s v="REGULAR"/>
    <s v="Se capacitaron 2 grupos de empresas; uno de ellos conformado por 8 pequeñas empresas; Igualmente se capacitó una empresa adicional, para un total de dos grupos. _x000a_Las empresas reportadas corresponden a lo programado para la vigencia."/>
    <m/>
    <n v="0.8273378191856452"/>
    <n v="0.8273378191856452"/>
    <s v="EXCELENTE"/>
    <n v="0.8"/>
    <n v="69"/>
    <n v="80"/>
    <n v="0.86250000000000004"/>
    <s v="&gt;=80%"/>
    <s v="EXCELENTE"/>
    <s v="Se capacitaron 4 brigadas  contra incedio las cuales corresponden a las personas reportadas"/>
    <m/>
    <n v="0.8"/>
    <n v="81"/>
    <n v="92"/>
    <n v="0.88043478260869568"/>
    <s v="&gt;=80%"/>
    <s v="EXCELENTE"/>
    <s v="Se capacitaron 11 brigadas  contra incedio las cuales corresponden a las personas reportadas"/>
    <m/>
    <n v="0.8"/>
    <n v="66"/>
    <n v="75"/>
    <n v="0.88"/>
    <s v="&gt;=80%"/>
    <s v="EXCELENTE"/>
    <s v="Se capacitaron 10 brigadas  contra incedio las cuales corresponden a las personas reportadas"/>
    <m/>
    <n v="0.8743115942028985"/>
    <n v="0.8743115942028985"/>
    <x v="0"/>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s v="EXCELENTE"/>
  </r>
  <r>
    <n v="19"/>
    <x v="2"/>
    <s v="Conocimiento del Riesgo"/>
    <s v="5. Subdirección de Gestión del Riesgo"/>
    <x v="0"/>
    <s v="Nivel de efectividad de sensibilización de la comunidad en auto revisión de establecimientos"/>
    <s v="Evaluar el nivel de interiorización en las personas que asistieron a la sensibilización e auto revisión de establecimientos"/>
    <s v="Mensual"/>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8"/>
    <n v="8"/>
    <n v="1"/>
    <s v="&gt;=85%"/>
    <s v="EXCELENTE"/>
    <s v="Se realizan 8 visitas de verificación aleatorias a los conceptos de bajo riesgo emitidos por la entidad y se ratifican todas las visitas."/>
    <m/>
    <n v="0.85"/>
    <n v="6"/>
    <n v="6"/>
    <n v="1"/>
    <s v="&gt;=85%"/>
    <s v="EXCELENTE"/>
    <s v="Se realizan 6 visitas de verificación aleatorias a los conceptos de bajo riesgo emitidos por la entidad y se ratifican todas las visitas."/>
    <m/>
    <n v="0.85"/>
    <n v="4"/>
    <n v="4"/>
    <n v="1"/>
    <s v="&gt;=85%"/>
    <s v="EXCELENTE"/>
    <s v="Se realizan 4 visitas de verificación aleatorias a los conceptos de bajo riesgo emitidos por la entidad y se ratifican todas las visitas."/>
    <m/>
    <n v="1"/>
    <n v="1"/>
    <s v="EXCELENTE"/>
    <n v="0.85"/>
    <n v="5"/>
    <n v="5"/>
    <n v="1"/>
    <s v="&gt;=85%"/>
    <s v="EXCELENTE"/>
    <s v="Se realizan 5 visitas de verificacion aleatorias a los conceptos de bajo riesgo emitidos por la entidad y se ratifican todos las visitas."/>
    <m/>
    <n v="0.85"/>
    <n v="2"/>
    <n v="2"/>
    <n v="1"/>
    <s v="&gt;=85%"/>
    <s v="EXCELENTE"/>
    <s v="Se realizan 2 visitas de verificacion aleatorias a los conceptos de bajo riesgo emitidos por la entidad y se ratifican todos las visitas."/>
    <m/>
    <n v="0.85"/>
    <n v="12"/>
    <n v="12"/>
    <n v="1"/>
    <s v="&gt;=85%"/>
    <s v="EXCELENTE"/>
    <s v="Se realizan 12 visitas de verificacion aleatorias a los conceptos de bajo riesgo emitidos por la entidad y se ratifican todos las visitas."/>
    <m/>
    <n v="1"/>
    <n v="1"/>
    <x v="0"/>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s v="EXCELENTE"/>
  </r>
  <r>
    <n v="20"/>
    <x v="2"/>
    <s v="Conocimiento del Riesgo"/>
    <s v="5. Subdirección de Gestión del Riesgo"/>
    <x v="0"/>
    <s v="Eventos masivos de alta complejidad  asistidos por la UAECOB,  que garantizan las condiciones mínimas de seguridad a la ciudadanía."/>
    <s v="Identificar el grado porcentual de cumplimiento de asistencia de la UAECOB a los eventos masivos de alta complejidad que tengan concepto favorable."/>
    <s v="Mensual"/>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2"/>
    <n v="32"/>
    <n v="1"/>
    <s v="&gt;=100%"/>
    <s v="EXCELENTE"/>
    <s v="Se reportan 32 eventos masivos ya que en el mes de Julio aumentaron, debido a que los empresarios dedicados a realizar eventos de aglomeración de público retomaron sus actividades luego de la Copa América."/>
    <m/>
    <n v="1"/>
    <n v="65"/>
    <n v="65"/>
    <n v="1"/>
    <s v="&gt;=100%"/>
    <s v="EXCELENTE"/>
    <s v="Se reporta 65 eventos masivos, en el mes de agosto se incrementó debido a que se realiza el festival de verano y temporadas de teatro en la capital."/>
    <m/>
    <n v="1"/>
    <n v="33"/>
    <n v="33"/>
    <n v="1"/>
    <s v="&gt;=100%"/>
    <s v="EXCELENTE"/>
    <s v="Se reportaron 33 eventos masivos en el mes de septiembre; se mantiene el número de eventos debido a que se realizaron diferentes conciertos en el movistar arena, temporadas de teatro y el oktoberfest."/>
    <m/>
    <n v="1"/>
    <n v="1"/>
    <s v="EXCELENTE"/>
    <n v="1"/>
    <n v="18"/>
    <n v="18"/>
    <n v="1"/>
    <s v="&gt;=100%"/>
    <s v="EXCELENTE"/>
    <s v="Se reporta 18 eventos masivos ya que en el mes de Abril  se disminuyo debido al que se realizo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
    <m/>
    <n v="1"/>
    <n v="17"/>
    <n v="17"/>
    <n v="1"/>
    <s v="&gt;=100%"/>
    <s v="EXCELENTE"/>
    <s v="Se reporta 17 eventos masivos ya que en el mes de Junio  se disminuye debido al que los empresarios dedicados a realizar eventos de aglomeración de público por motivo de copa América adelantaron eventos."/>
    <m/>
    <n v="1"/>
    <n v="1"/>
    <x v="0"/>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s v="EXCELENTE"/>
  </r>
  <r>
    <n v="21"/>
    <x v="2"/>
    <s v="Conocimiento del Riesgo"/>
    <s v="5. Subdirección de Gestión del Riesgo"/>
    <x v="0"/>
    <s v="Revisiones técnicas de riesgo moderado y alto realizadas oportunamente"/>
    <s v="Evaluar la oportunidad en la realización de revisiones técnicas de riesgo moderado y alto."/>
    <s v="Mensual"/>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4075"/>
    <n v="4429"/>
    <n v="0.92007225107247681"/>
    <s v="&gt;=80%"/>
    <s v="EXCELENTE"/>
    <s v="Se realizaron las revisiones técnicas en los tiempos establecidos, con los procedimientos de acuerdo con la disponibilidad de las estaciones; a pesar de los inconvenientes presentados con la implementación del tercer turno y con la transición de los procesos de contratación."/>
    <m/>
    <n v="0.8"/>
    <n v="3596"/>
    <n v="3851"/>
    <n v="0.93378343287457799"/>
    <s v="&gt;=80%"/>
    <s v="EXCELENTE"/>
    <s v="Se realizaron las revisiones técnicas en los tiempos establecidos en los procedimientos de acuerdo con la disponibilidad de las estaciones; a pesar de los inconvenientes presentados con la implementación del tercer turno y con la transición de los procesos de contratación."/>
    <m/>
    <n v="0.8"/>
    <n v="3366"/>
    <n v="3765"/>
    <n v="0.89402390438247015"/>
    <s v="&gt;=80%"/>
    <s v="EXCELENTE"/>
    <s v="Se realizaron las revisiones técnicas en los tiempos establecidos y con los procedimientos de acuerdo con la disponibilidad de las estaciones; a pesar de los inconvenientes presentados con la implementación del tercer turno y con la transición de los procesos de contratación."/>
    <m/>
    <n v="0.91595986277650832"/>
    <n v="0.91595986277650832"/>
    <s v="EXCELENTE"/>
    <n v="0.8"/>
    <n v="2165"/>
    <n v="2395"/>
    <n v="0.9039665970772442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4157"/>
    <n v="4566"/>
    <n v="0.9104248795444590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3066"/>
    <n v="3375"/>
    <n v="0.908444444444444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0761197368871593"/>
    <n v="0.90761197368871593"/>
    <x v="0"/>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s v="EXCELENTE"/>
  </r>
  <r>
    <n v="22"/>
    <x v="1"/>
    <s v="Reducción del Riesgo"/>
    <s v="5. Subdirección de Gestión del Riesgo"/>
    <x v="0"/>
    <s v="Nivel de cumplimiento de las acciones asignadas a la  UAECOB en el Plan de Acción de la Comisión Distrital Prevención y Mitigación de Incendios Forestales"/>
    <s v="Evidenciar el nivel de cumplimiento de las actividades asignadas a la UAECOB en el marco de la Comisión Distrital Prevención y Mitigación de Incendios Forestales."/>
    <s v="semestral"/>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s v=" "/>
    <s v="&gt;=100%"/>
    <m/>
    <m/>
    <m/>
    <m/>
    <m/>
    <m/>
    <s v=" "/>
    <s v="&gt;=100%"/>
    <m/>
    <m/>
    <m/>
    <m/>
    <m/>
    <m/>
    <s v=" "/>
    <s v="&gt;=100%"/>
    <m/>
    <m/>
    <m/>
    <m/>
    <m/>
    <m/>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x v="0"/>
    <n v="1"/>
    <s v="NA"/>
    <s v="NA"/>
    <s v=" "/>
    <s v="&gt;=100%"/>
    <s v="NA"/>
    <s v="NA"/>
    <s v="NA"/>
    <n v="1"/>
    <s v="NA"/>
    <s v="NA"/>
    <s v=" "/>
    <s v="&gt;=100%"/>
    <s v="NA"/>
    <s v="NA"/>
    <s v="NA"/>
    <n v="1"/>
    <s v="NA"/>
    <s v="NA"/>
    <s v=" "/>
    <s v="&gt;=100%"/>
    <s v="NA"/>
    <s v="NA"/>
    <s v="NA"/>
    <s v=" "/>
    <s v=" "/>
    <s v="NA"/>
  </r>
  <r>
    <n v="23"/>
    <x v="2"/>
    <s v="Reducción del Riesgo"/>
    <s v="5. Subdirección de Gestión del Riesgo"/>
    <x v="0"/>
    <s v="Asesoría y acompañamiento a ejercicios de entrenamiento (simulaciones y Simulacros)"/>
    <s v="Realizar seguimiento a los ejercicios de entrenamiento que se soliciten a la Subdirección de Gestión del Riesgo"/>
    <s v="semestral"/>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s v=" "/>
    <s v="&gt;=100%"/>
    <m/>
    <m/>
    <m/>
    <m/>
    <m/>
    <m/>
    <s v=" "/>
    <s v="&gt;=100%"/>
    <m/>
    <m/>
    <m/>
    <m/>
    <m/>
    <m/>
    <s v=" "/>
    <s v="&gt;=100%"/>
    <m/>
    <m/>
    <m/>
    <m/>
    <m/>
    <m/>
    <s v="N/A"/>
    <s v="N/A"/>
    <s v="N/A"/>
    <s v=" "/>
    <s v="&gt;=100%"/>
    <m/>
    <s v="N/A"/>
    <s v="N/A"/>
    <s v="N/A"/>
    <s v="N/A"/>
    <s v="N/A"/>
    <s v=" "/>
    <s v="&gt;=100%"/>
    <m/>
    <s v="N/A"/>
    <s v="N/A"/>
    <n v="1"/>
    <n v="5"/>
    <n v="5"/>
    <n v="1"/>
    <s v="&gt;=100%"/>
    <s v="EXCELENTE"/>
    <s v="Se realizan el acompañamiento a 2 simulacros y 3 asesorias en simulaciones."/>
    <m/>
    <n v="1"/>
    <n v="1"/>
    <x v="0"/>
    <n v="1"/>
    <s v="NA"/>
    <s v="NA"/>
    <s v=" "/>
    <s v="&gt;=100%"/>
    <s v="NA"/>
    <s v="NA"/>
    <s v="NA"/>
    <n v="1"/>
    <s v="NA"/>
    <s v="NA"/>
    <s v=" "/>
    <s v="&gt;=100%"/>
    <s v="NA"/>
    <s v="NA"/>
    <s v="NA"/>
    <n v="1"/>
    <s v="NA"/>
    <s v="NA"/>
    <s v=" "/>
    <s v="&gt;=100%"/>
    <s v="NA"/>
    <s v="NA"/>
    <s v="NA"/>
    <s v=" "/>
    <s v=" "/>
    <s v="NA"/>
  </r>
  <r>
    <n v="24"/>
    <x v="1"/>
    <s v="Conocimiento del Riesgo"/>
    <s v="5. Subdirección de Gestión del Riesgo"/>
    <x v="0"/>
    <s v="Oportunidad de gestión en la capacitación comunitaria.   "/>
    <s v="Medir el nivel de gestión de la Subdirección de Gestión del Riesgo frente a los requerimientos de capacitación comunitaria. "/>
    <s v="Mensual"/>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32"/>
    <n v="32"/>
    <n v="1"/>
    <s v="&gt;=100%"/>
    <s v="EXCELENTE"/>
    <s v="Se tramitan las solicitudes recibidas con el comandante de enlace en operativa y se direcciona a la estación correspondiente para su programación."/>
    <m/>
    <n v="1"/>
    <n v="34"/>
    <n v="34"/>
    <n v="1"/>
    <s v="&gt;=100%"/>
    <s v="EXCELENTE"/>
    <s v="Se tramitan las solicitudes recibidas con el comandante de enlace en operativa y se direcciona a la estación correspondiente para su programación."/>
    <m/>
    <n v="1"/>
    <n v="24"/>
    <n v="24"/>
    <n v="1"/>
    <s v="&gt;=100%"/>
    <s v="EXCELENTE"/>
    <s v="Se tramitan las solicitudes recibidas con el comandante de enlace en operativa y se direcciona a la estación correspondiente para su programación."/>
    <m/>
    <n v="1"/>
    <n v="1"/>
    <s v="EXCELENTE"/>
    <n v="1"/>
    <n v="58"/>
    <n v="58"/>
    <n v="1"/>
    <s v="&gt;=100%"/>
    <s v="EXCELENTE"/>
    <s v="Se tramitan las solicitude recibidas con el comandante de enlace en operativa y se direcciona a la estacion correspondiente para su programacion"/>
    <m/>
    <n v="1"/>
    <n v="85"/>
    <n v="85"/>
    <n v="1"/>
    <s v="&gt;=100%"/>
    <s v="EXCELENTE"/>
    <s v="Se tramitan las solicitude recibidas con el comandante de enlace en operativa y se direcciona a la estacion correspondiente para su programacion"/>
    <m/>
    <n v="1"/>
    <n v="29"/>
    <n v="29"/>
    <n v="1"/>
    <s v="&gt;=100%"/>
    <s v="EXCELENTE"/>
    <s v="Se tramitan las solicitude recibidas con el comandante de enlace en operativa y se direcciona a la estacion correspondiente para su programacion"/>
    <m/>
    <n v="1"/>
    <n v="1"/>
    <x v="0"/>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s v="EXCELENTE"/>
  </r>
  <r>
    <n v="25"/>
    <x v="0"/>
    <s v="Gestión Integral de Incendios"/>
    <s v="6. Subdirección Operativa"/>
    <x v="0"/>
    <s v="Actualización de procedimientos para la atención de incendios de la UAECOB."/>
    <s v="Actualizar los procedimientos asociados al proceso de Atención de Incendios desactualizados con mas de 2,5 años."/>
    <s v="Trimestral"/>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s v=" "/>
    <s v="86%-100%"/>
    <m/>
    <m/>
    <m/>
    <m/>
    <m/>
    <m/>
    <s v=" "/>
    <s v="86%-100%"/>
    <m/>
    <m/>
    <m/>
    <m/>
    <n v="1"/>
    <n v="3"/>
    <n v="0.33333333333333331"/>
    <s v="86%-100%"/>
    <s v="MALO"/>
    <s v="Para el tercer trimestre de 2019, el 19 de julio de 2019, se publicó la actualización del procedimiento de rescate vehicular, el cual hace parte de los procesos misionales de la Subdirección y la Entidad."/>
    <s v="Actualizar los procedimientos para completar los necesarios en la vigencia."/>
    <n v="0.33333333333333331"/>
    <n v="0.33333333333333331"/>
    <s v="MALO"/>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x v="4"/>
    <n v="1"/>
    <m/>
    <m/>
    <s v=" "/>
    <s v="86%-100%"/>
    <m/>
    <m/>
    <m/>
    <n v="1"/>
    <m/>
    <m/>
    <s v=" "/>
    <s v="86%-100%"/>
    <m/>
    <m/>
    <m/>
    <n v="1"/>
    <n v="0"/>
    <n v="3"/>
    <n v="0"/>
    <s v="86%-100%"/>
    <s v="MALO"/>
    <s v="Durante el primer trimestre de 2019 no se han actualizado procedimientos de la Subdirección Operativa."/>
    <s v="Realizar la actualización de los procedimientos de Incendios."/>
    <n v="0"/>
    <n v="0"/>
    <s v="MALO"/>
  </r>
  <r>
    <n v="26"/>
    <x v="3"/>
    <s v="Gestión Integral de Incendios"/>
    <s v="6. Subdirección Operativa"/>
    <x v="0"/>
    <s v="Disponibilidad de personal"/>
    <s v="Contar con la disponibilidad de personal permanente garantizando el funcionamiento."/>
    <s v="semestral"/>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n v="0.65"/>
    <n v="432"/>
    <n v="645"/>
    <n v="0.66976744186046511"/>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m/>
    <n v="0.65"/>
    <n v="448"/>
    <n v="645"/>
    <n v="0.6945736434108527"/>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5"/>
    <n v="439"/>
    <n v="644"/>
    <n v="0.68167701863354035"/>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8200603463495268"/>
    <n v="0.68200603463495268"/>
    <s v="EXCELENTE"/>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on  del tercer turno y la entrada del curso 45,  a apoyar en las estaciones, esta logrando el objetivo de cero permisos al igual  que disminur el ausentismo y asi reflejar en  la META planteada. "/>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on  del tercer turno y la entrada del curso 45,  a apoyar en las estaciones, esta logrando el objetivo de cero permisos al igual  que disminur el ausentismo y asi reflejar en  la META planteada. "/>
    <m/>
    <n v="0.61604864660230929"/>
    <n v="0.61604864660230929"/>
    <x v="0"/>
    <n v="0.65"/>
    <s v="NA"/>
    <s v="NA"/>
    <s v=" "/>
    <s v="&gt;=65% "/>
    <s v="NA"/>
    <s v="NA"/>
    <s v="NA"/>
    <n v="0.65"/>
    <s v="NA"/>
    <s v="NA"/>
    <s v=" "/>
    <s v="&gt;=65% "/>
    <s v="NA"/>
    <s v="NA"/>
    <s v="NA"/>
    <n v="0.65"/>
    <s v="NA"/>
    <s v="NA"/>
    <s v=" "/>
    <s v="&gt;=65% "/>
    <s v="NA"/>
    <s v="NA"/>
    <s v="NA"/>
    <s v=" "/>
    <s v=" "/>
    <s v="NA"/>
  </r>
  <r>
    <n v="27"/>
    <x v="3"/>
    <s v="Gestión Integral de Incendios"/>
    <s v="6. Subdirección Operativa"/>
    <x v="1"/>
    <s v="Tiempo de respuesta servicios IMER"/>
    <s v="Buscar estrategias que permitan mejorar el tiempo de respuesta durante el año 2018  de acuerdo con  el  Indicador PMR - Meta Plan (tiempo estimado 2018 ≤ 8:30 minutos.)"/>
    <s v="Mensual"/>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d v="1899-12-30T08:30:00"/>
    <s v="N/A"/>
    <s v="N/A"/>
    <d v="1899-12-30T09:49:00"/>
    <s v="&lt;8:30:00"/>
    <s v="MALO"/>
    <s v="El tiempo de atención de servicios IMER resultó en 1:19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d v="1899-12-30T09:29:00"/>
    <s v="&lt;8:30:00"/>
    <s v="MALO"/>
    <s v="El tiempo de atención de servicios IMER resultó en 1:10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d v="1899-12-30T09:38:00"/>
    <s v="&lt;8:30:00"/>
    <s v="MALO"/>
    <s v="El tiempo de atención de servicios IMER resultó en 1:08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d v="1899-12-30T09:38:40"/>
    <d v="1899-12-30T09:38:40"/>
    <s v="MALO"/>
    <m/>
    <s v="N/A"/>
    <s v="N/A"/>
    <d v="1899-12-30T09:03:00"/>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m/>
    <s v="N/A"/>
    <s v="N/A"/>
    <d v="1899-12-30T09:29:00"/>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d v="1899-12-30T09:08:00"/>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d v="1899-12-30T09:13:20"/>
    <d v="1899-12-30T09:13:20"/>
    <x v="4"/>
    <d v="1899-12-30T08:30:00"/>
    <m/>
    <m/>
    <m/>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
    <n v="0"/>
    <s v="MALO"/>
  </r>
  <r>
    <n v="28"/>
    <x v="3"/>
    <s v="Gestión Integral de Incendios"/>
    <s v="6. Subdirección Operativa"/>
    <x v="0"/>
    <s v="Estadística de atención  de emergencias, incidentes y/o eventos por estación, localidad y fuera del Distrito Capital que fueron atendidos por la UAECOB."/>
    <s v="Establecer la frecuencia, tipo y cantidad de servicios atendidos por la UAECOB que sirvan de insumos para la toma de decisiones"/>
    <s v="Mensual"/>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8"/>
    <n v="3158"/>
    <n v="1"/>
    <s v="86%-100%"/>
    <s v="EXCELENTE"/>
    <s v="Se realizó durante el periodo, la atención de los servicios de emergencia, conforme a las tipologías establecidas en el árbol de servicios de la entidad."/>
    <m/>
    <m/>
    <n v="3211"/>
    <n v="3211"/>
    <n v="1"/>
    <s v="86%-100%"/>
    <s v="EXCELENTE"/>
    <s v="Se realizó durante el periodo, la atención de los servicios de emergencia, conforme a las tipologías establecidas en el árbol de servicios de la entidad."/>
    <m/>
    <m/>
    <n v="3219"/>
    <n v="3219"/>
    <n v="1"/>
    <s v="86%-100%"/>
    <s v="EXCELENTE"/>
    <s v="Se realizó durante el periodo, la atención de los servicios de emergencia, conforme a las tipologías establecidas en el árbol de servicios de la entidad."/>
    <m/>
    <n v="1"/>
    <n v="1"/>
    <s v="EXCELENTE"/>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x v="0"/>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s v="EXCELENTE"/>
  </r>
  <r>
    <n v="29"/>
    <x v="0"/>
    <s v="Gestión Integrada"/>
    <s v="7. Subdirección de Gestión Corporativa"/>
    <x v="1"/>
    <s v="Eficacia acciones SIG-MIPG"/>
    <s v="Medir la eficacia de las acciones plantedas para el SIG"/>
    <s v="Trimestral"/>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11"/>
    <n v="0"/>
    <s v=" "/>
    <s v="&gt;80%"/>
    <s v="MALO"/>
    <s v="Las acciones reportadas en la Ruta de Calidad para el trimestre no han tenido seguimiento, por lo tanto, no se puede definir si son efectivas aún. Por tal razón el indicador debe ser modificado en su periodicidad a anual."/>
    <s v="Solicitar la modificación de la periodicidad del indicador."/>
    <s v="0"/>
    <s v="0"/>
    <s v="MALO"/>
    <m/>
    <m/>
    <m/>
    <s v=" "/>
    <s v="&gt;80%"/>
    <m/>
    <m/>
    <m/>
    <m/>
    <m/>
    <m/>
    <s v=" "/>
    <s v="&gt;80%"/>
    <m/>
    <m/>
    <m/>
    <n v="0.8"/>
    <n v="0"/>
    <n v="0"/>
    <s v=" "/>
    <s v="&gt;80%"/>
    <s v="REGULAR"/>
    <s v="Se identificaron en la  ruta de la calidad las acciones de mejora en el plan de mejoramiento institucional,  para los Subprocesos  que integra el SIG. "/>
    <s v="Solicitar a los subprocesos con acciones vigentes, celeridad en el cumplimiento de las mismas."/>
    <n v="0"/>
    <n v="0"/>
    <x v="1"/>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s v="EXCELENTE"/>
  </r>
  <r>
    <n v="30"/>
    <x v="0"/>
    <s v="Gestión Asuntos Jurídicos"/>
    <s v="7. Subdirección de Gestión Corporativa"/>
    <x v="0"/>
    <s v="Autos impulsados por abogados"/>
    <s v="medir el cumplimiento de la eficacia de los trabajadores de la Oficina de control interno disciplinarios."/>
    <s v="semestral"/>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m/>
    <m/>
    <m/>
    <s v=" "/>
    <s v="(=)13"/>
    <m/>
    <m/>
    <m/>
    <m/>
    <m/>
    <m/>
    <m/>
    <m/>
    <m/>
    <s v=" "/>
    <s v="(=)13"/>
    <m/>
    <m/>
    <m/>
    <m/>
    <m/>
    <m/>
    <s v=" "/>
    <s v="(=)13"/>
    <m/>
    <m/>
    <m/>
    <n v="13"/>
    <n v="384"/>
    <n v="28.33"/>
    <n v="13.554535827744441"/>
    <s v="(=)13"/>
    <s v="EXCELENTE"/>
    <s v="CON EXELENCIA SE CUMPLIERON CON LAS METAS ESTABLECIDAS."/>
    <s v="N/A"/>
    <n v="13.554535827744441"/>
    <n v="13.554535827744441"/>
    <x v="0"/>
    <n v="13"/>
    <s v="NA"/>
    <s v="NA"/>
    <s v=" "/>
    <s v="(=)13"/>
    <s v="NA"/>
    <s v="NA"/>
    <s v="NA"/>
    <n v="13"/>
    <s v="NA"/>
    <s v="NA"/>
    <s v=" "/>
    <s v="(=)13"/>
    <s v="NA"/>
    <s v="NA"/>
    <s v="NA"/>
    <n v="13"/>
    <s v="NA"/>
    <s v="NA"/>
    <s v=" "/>
    <s v="(=)13"/>
    <s v="NA"/>
    <s v="NA"/>
    <s v="NA"/>
    <s v=" "/>
    <s v=" "/>
    <s v="NA"/>
  </r>
  <r>
    <n v="31"/>
    <x v="0"/>
    <s v="Gestión Asuntos Jurídicos"/>
    <s v="7. Subdirección de Gestión Corporativa"/>
    <x v="0"/>
    <s v="Tiempo de respuesta para decisión de quejas."/>
    <s v="oportunidad en los tiempos de respuesta"/>
    <s v="Mensual"/>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7"/>
    <n v="3.4"/>
    <n v="2.0588235294117649"/>
    <s v="&lt;=10"/>
    <s v="EXCELENTE"/>
    <s v="El compromiso del equipo de la OCID conllevó al cumplimiento efectivo del indicador."/>
    <m/>
    <n v="10"/>
    <n v="5"/>
    <n v="2.8"/>
    <n v="1.7857142857142858"/>
    <s v="&lt;=10"/>
    <s v="EXCELENTE"/>
    <s v="El compromiso del equipo de la OCID conllevó al cumplimiento efectivo del indicador."/>
    <m/>
    <n v="10"/>
    <n v="2"/>
    <n v="1.5"/>
    <n v="1.3333333333333333"/>
    <s v="&lt;=10"/>
    <s v="EXCELENTE"/>
    <s v="El compromiso del equipo de la OCID conllevó al cumplimiento efectivo del indicador."/>
    <m/>
    <n v="1.7259570494864613"/>
    <n v="1.7259570494864613"/>
    <s v="EXCELENTE"/>
    <n v="10"/>
    <n v="6"/>
    <n v="1.6"/>
    <n v="3.75"/>
    <s v="&lt;=10"/>
    <s v="EXCELENTE"/>
    <s v="EL COMPROMISO DEL EQUIPO DE LA OCDI CONLLEVÓ AL CUMPLIMIENTO EFECTIVO DEL INDICADOR "/>
    <s v="N/A"/>
    <n v="10"/>
    <n v="14"/>
    <n v="3.19"/>
    <n v="4.3887147335423196"/>
    <s v="&lt;=10"/>
    <s v="EXCELENTE"/>
    <s v="EL COMPROMISO DEL EQUIPO DE LA OCDI CONLLEVÓ AL CUMPLIMIENTO EFECTIVO DEL INDICADOR "/>
    <s v="N/A"/>
    <n v="10"/>
    <n v="8"/>
    <n v="3.6"/>
    <n v="2.2222222222222223"/>
    <s v="&lt;=10"/>
    <s v="EXCELENTE"/>
    <s v="EL COMPROMISO DEL EQUIPO DE LA OCDI CONLLEVÓ AL CUMPLIMIENTO EFECTIVO DEL INDICADOR "/>
    <s v="N/A"/>
    <n v="3.4536456519215135"/>
    <n v="3.4536456519215135"/>
    <x v="0"/>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s v="EXCELENTE"/>
  </r>
  <r>
    <n v="32"/>
    <x v="0"/>
    <s v="Gestión de PQRS"/>
    <s v="7. Subdirección de Gestión Corporativa"/>
    <x v="0"/>
    <s v="Medición del nivel de satisfacción general del ciudadano en los puntos de atención de la UAECOB."/>
    <s v="Medir el nivel de satisfacción en cuanto a tiempo de respuesta, claridad de la información y trato digno. En el punto principal y red CADE"/>
    <s v="Trimestral"/>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n v="0.95689999999999997"/>
    <m/>
    <n v="0.95699999999999996"/>
    <s v="&gt;=95 %"/>
    <s v="EXCELENTE"/>
    <s v="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
    <m/>
    <n v="0.95699999999999996"/>
    <n v="0.95699999999999996"/>
    <s v="EXCELENTE"/>
    <m/>
    <m/>
    <m/>
    <s v=" "/>
    <s v="&gt;=95 %"/>
    <m/>
    <m/>
    <m/>
    <m/>
    <m/>
    <m/>
    <s v=" "/>
    <s v="&gt;=95 %"/>
    <m/>
    <m/>
    <m/>
    <n v="0.9"/>
    <n v="0.96899999999999997"/>
    <m/>
    <s v=" "/>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s v=" "/>
    <s v=" "/>
    <x v="0"/>
    <n v="0.9"/>
    <m/>
    <m/>
    <s v=" "/>
    <s v="&gt;=95 %"/>
    <m/>
    <m/>
    <m/>
    <n v="0.9"/>
    <m/>
    <m/>
    <s v=" "/>
    <s v="&gt;=95 %"/>
    <m/>
    <m/>
    <m/>
    <n v="0.9"/>
    <n v="0.9"/>
    <n v="0.9"/>
    <n v="1"/>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n v="1"/>
    <n v="1"/>
    <s v="EXCELENTE"/>
  </r>
  <r>
    <n v="33"/>
    <x v="0"/>
    <s v="Gestión de PQRS"/>
    <s v="7. Subdirección de Gestión Corporativa"/>
    <x v="1"/>
    <s v="Oportunidad de las respuestas de los PQRS ingresados a la entidad, y serados en el aplicativo SDQS"/>
    <s v="Medir la oportunidad de respuesta al ciudadano, de acuerdo a los tiempos de Ley "/>
    <s v="Trimestral"/>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19"/>
    <n v="24"/>
    <n v="0.79166666666666663"/>
    <s v="&gt;=95 %"/>
    <s v="MALO"/>
    <s v="Verificando la información, se puede determinar que, de las peticiones registradas, es decir 24, las restantes 5 faltan por responder en términos para un total de efectividad del 79%."/>
    <m/>
    <n v="0.79166666666666663"/>
    <n v="0.79166666666666663"/>
    <s v="MALO"/>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x v="3"/>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s v="BUENO"/>
  </r>
  <r>
    <n v="34"/>
    <x v="0"/>
    <s v="Gestión de PQRS"/>
    <s v="7. Subdirección de Gestión Corporativa"/>
    <x v="1"/>
    <s v="Satisfacción ciudadana, frente a la respuesta de fondo "/>
    <s v="Medir la satisfacción ciudadana, frente a la respuesta generada "/>
    <s v="Trimestral"/>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n v="0.9"/>
    <n v="0.9"/>
    <n v="1"/>
    <s v="&gt;=90 %"/>
    <s v="EXCELENTE"/>
    <s v="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_x000a_Para este proceso se tiene en cuenta los meses de junio, julio y agosto, Informes de satisfacción. "/>
    <m/>
    <n v="1"/>
    <n v="1"/>
    <s v="EXCELENTE"/>
    <m/>
    <m/>
    <m/>
    <s v=" "/>
    <s v="&gt;=90 %"/>
    <m/>
    <m/>
    <m/>
    <m/>
    <m/>
    <m/>
    <s v=" "/>
    <s v="&gt;=90 %"/>
    <m/>
    <m/>
    <m/>
    <n v="0.9"/>
    <n v="0.93700000000000006"/>
    <m/>
    <s v=" "/>
    <s v="&gt;=90 %"/>
    <s v="EXCELENTE"/>
    <s v="De acuerdo con el periodo repostado se nota una baja en el indicador de satisfacción a las preguntas de las PQRS, sin embargo se cumple con la meta por encima del 90%, el cual para el perido se reporta un total de 93,7%, de igual forma hay que realizar un análisis de la baja porcentual en comparación al periodo anterior."/>
    <s v="N/A"/>
    <s v=" "/>
    <s v=" "/>
    <x v="0"/>
    <n v="0.9"/>
    <m/>
    <m/>
    <s v=" "/>
    <s v="&gt;=90 %"/>
    <m/>
    <m/>
    <m/>
    <n v="0.9"/>
    <m/>
    <m/>
    <s v=" "/>
    <s v="&gt;=90 %"/>
    <m/>
    <m/>
    <m/>
    <n v="0.9"/>
    <n v="0.9"/>
    <n v="0.9"/>
    <n v="1"/>
    <s v="&gt;=90 %"/>
    <s v="EXCELENTE"/>
    <s v="Se cumple con la meta establecida durante el periodo de reporte, de acuerdo a lo que respondieron los ciudadanos, es decir, los encuestados con respuesta positiva constituye a 100%, este reporte se genera con las bases de datos de enero y febrero 2019"/>
    <m/>
    <n v="1"/>
    <n v="1"/>
    <s v="EXCELENTE"/>
  </r>
  <r>
    <n v="35"/>
    <x v="0"/>
    <s v="Gestion integrada"/>
    <s v="7. Subdirección de Gestión Corporativa"/>
    <x v="0"/>
    <s v="Cumplimiento del programa de capacitación PIGA en la UAECOB"/>
    <s v="Socializar al personal de la UAECOB, en el ahorro y uso eficiente de los recursos (agua, energía, gas y papel)"/>
    <s v="Trimestral"/>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m/>
    <m/>
    <m/>
    <s v=" "/>
    <n v="1"/>
    <m/>
    <m/>
    <m/>
    <m/>
    <m/>
    <m/>
    <s v=" "/>
    <n v="1"/>
    <m/>
    <m/>
    <m/>
    <n v="1"/>
    <n v="18"/>
    <n v="18"/>
    <n v="1"/>
    <n v="1"/>
    <s v="EXCELENTE"/>
    <s v="Se realizó una jornada de socialización al personal de la UAECOB, en el ahorro y uso eficiente de los recursos (agua, energía, gas y papel) en las 18 sedes."/>
    <m/>
    <n v="1"/>
    <n v="1"/>
    <s v="EXCELENTE"/>
    <n v="1"/>
    <m/>
    <m/>
    <s v=" "/>
    <n v="1"/>
    <m/>
    <m/>
    <m/>
    <m/>
    <m/>
    <m/>
    <s v=" "/>
    <n v="1"/>
    <m/>
    <m/>
    <m/>
    <n v="1"/>
    <n v="17"/>
    <n v="17"/>
    <n v="1"/>
    <n v="1"/>
    <s v="EXCELENTE"/>
    <s v="Se realizaron las capacitaciones programadas para el trimestre, sobre los programas de gestión Ambiental para el ahorro de los recursos y manejo de residuos."/>
    <s v="N/A"/>
    <n v="1"/>
    <n v="1"/>
    <x v="0"/>
    <n v="1"/>
    <m/>
    <m/>
    <s v=" "/>
    <n v="1"/>
    <m/>
    <m/>
    <m/>
    <n v="1"/>
    <m/>
    <m/>
    <s v=" "/>
    <n v="1"/>
    <m/>
    <m/>
    <m/>
    <n v="1"/>
    <n v="17"/>
    <n v="17"/>
    <n v="1"/>
    <n v="1"/>
    <s v="EXCELENTE"/>
    <s v="Se realizaron las capacitaciones programadas para el trimestre, sobre los programas de gestión Ambiental para el ahorro de los recursos y manejo de residuos."/>
    <m/>
    <n v="1"/>
    <n v="1"/>
    <s v="EXCELENTE"/>
  </r>
  <r>
    <n v="36"/>
    <x v="0"/>
    <s v="Gestión Financiera"/>
    <s v="7. Subdirección de Gestión Corporativa"/>
    <x v="0"/>
    <s v="Cuentas rechazadas por el área financiera"/>
    <s v="verificar el cumplimiento de los requisitos para la presentación y tramite de las cuentas de cobro de la UAECOB"/>
    <s v="Mensual"/>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393"/>
    <n v="0"/>
    <s v="&lt;1%"/>
    <s v="EXCELENTE"/>
    <s v="No se presentó rechazos por parte del área Financiera en este mes, las correcciones solicitadas vía correo fueron tramitadas en su momento. "/>
    <m/>
    <n v="0.01"/>
    <n v="0"/>
    <n v="386"/>
    <n v="0"/>
    <s v="&lt;1%"/>
    <s v="EXCELENTE"/>
    <s v="En agosto no se presentó devoluciones por escrito por parte del área, las correcciones solicitadas vía correo fueron tramitadas en su momento."/>
    <m/>
    <n v="0.01"/>
    <n v="0"/>
    <n v="542"/>
    <n v="0"/>
    <s v="&lt;1%"/>
    <s v="EXCELENTE"/>
    <s v="En este mes no se presentó devoluciones por escrito por parte del área, las correcciones solicitada por correo fueron tramitadas en su momento."/>
    <m/>
    <n v="0"/>
    <n v="0"/>
    <s v="EXCELENTE"/>
    <n v="0.01"/>
    <n v="0"/>
    <n v="342"/>
    <n v="0"/>
    <s v="&lt;1%"/>
    <s v="EXCELENTE"/>
    <s v="En lo que respecta al mes de abril no se efectuó devoluciones por escrito, teniendo en cuenta que las correciones solicitadas por correo fueron tramitada en su momento."/>
    <m/>
    <n v="0.01"/>
    <n v="0"/>
    <n v="374"/>
    <n v="0"/>
    <s v="&lt;1%"/>
    <s v="EXCELENTE"/>
    <s v="Para el mes de mayo no se efectuaron devoluciones por escrito por parte del área, las correciones solicitadas por correo fueron tramitadas en su momento."/>
    <m/>
    <n v="0.01"/>
    <n v="0"/>
    <n v="375"/>
    <n v="0"/>
    <s v="&lt;1%"/>
    <s v="EXCELENTE"/>
    <s v="En junio no fue necesario efectuar devoluciones por escrito por parte del área, las correcciones solicitadas por correo se tramitaron en su momento."/>
    <s v="N/A"/>
    <n v="0"/>
    <n v="0"/>
    <x v="0"/>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s v="EXCELENTE"/>
  </r>
  <r>
    <n v="37"/>
    <x v="0"/>
    <s v="Gestión Financiera"/>
    <s v="7. Subdirección de Gestión Corporativa"/>
    <x v="0"/>
    <s v="Pagos de cuentas de cobro rechazados por la tesorería distrital"/>
    <s v="Revisar y mantener actualizado los datos y estado de las cuentas bancarias minimizar el rechazo de los pagos."/>
    <s v="Mensual"/>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2"/>
    <n v="393"/>
    <n v="5.0890585241730284E-3"/>
    <s v="&lt;1%"/>
    <s v="BUENO"/>
    <s v="En este mes se presentó dos rechazos por parte de la Tesorería, cuenta invalida y cuenta no abierta."/>
    <m/>
    <n v="0.01"/>
    <n v="3"/>
    <n v="386"/>
    <n v="7.7720207253886009E-3"/>
    <s v="&lt;1%"/>
    <s v="BUENO"/>
    <s v="En lo que respecta a este mes de agosto se presentó tres rechazos por parte de la Tesorería Distrital. Por cuentas erradas o bloqueadas."/>
    <m/>
    <n v="0.01"/>
    <n v="0"/>
    <n v="542"/>
    <n v="0"/>
    <s v="&lt;1%"/>
    <s v="EXCELENTE"/>
    <s v="En septiembre no se presentó rechazos por parte de la Tesorería Distrital."/>
    <m/>
    <n v="4.2870264165205431E-3"/>
    <n v="4.2870264165205431E-3"/>
    <s v="EXCELENTE"/>
    <n v="0.01"/>
    <n v="1"/>
    <n v="342"/>
    <n v="2.9239766081871343E-3"/>
    <s v="&lt;1%"/>
    <s v="EXCELENTE"/>
    <s v="Para el mes de abril se presentó un rechazo por parte de la Tesoreria Distrital, cuenta no existe."/>
    <m/>
    <n v="0.01"/>
    <n v="0"/>
    <n v="374"/>
    <n v="0"/>
    <s v="&lt;1%"/>
    <s v="EXCELENTE"/>
    <s v="En mayo no se presentó rechazos por parte de la Tesoreria Distrital."/>
    <m/>
    <n v="0.01"/>
    <n v="2"/>
    <n v="375"/>
    <n v="5.3333333333333332E-3"/>
    <s v="&lt;1%"/>
    <s v="EXCELENTE"/>
    <s v="Respecto al mes de junio se presentó dos rechazos por parte de la Tesoreria Distrital por cuentas erroneas."/>
    <s v="N/A"/>
    <n v="2.7524366471734889E-3"/>
    <n v="2.7524366471734889E-3"/>
    <x v="0"/>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s v="EXCELENTE"/>
  </r>
  <r>
    <n v="38"/>
    <x v="0"/>
    <s v="Gestión Financiera"/>
    <s v="7. Subdirección de Gestión Corporativa"/>
    <x v="1"/>
    <s v="Giros realizados"/>
    <s v="Medir la ejecución real de la entidad (Para mostrar la relación con lo ejecutado y mostrar avance significativo)"/>
    <s v="Trimestral"/>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n v="0.9"/>
    <m/>
    <m/>
    <s v=" "/>
    <s v="&gt;95%"/>
    <m/>
    <m/>
    <m/>
    <n v="0.9"/>
    <n v="54811119748"/>
    <n v="68828360678"/>
    <n v="0.79634498349340443"/>
    <s v="&gt;95%"/>
    <s v="BUENO"/>
    <s v="Con corte a este trimestre se giró el 79,63% de los compromisos del mismo periodo, esto corresponde a la dinámica de la unidad y los contratos suscritos."/>
    <m/>
    <n v="0.79634498349340443"/>
    <n v="0.79634498349340443"/>
    <s v="BUENO"/>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x v="1"/>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s v="MALO"/>
  </r>
  <r>
    <n v="39"/>
    <x v="0"/>
    <s v="Gestión Financiera"/>
    <s v="7. Subdirección de Gestión Corporativa"/>
    <x v="1"/>
    <s v="Reservas giradas"/>
    <s v="Que pasivos exigibles (cuentas susceptibles de pago posteriormente)  que Voy a generar"/>
    <s v="Trimestral"/>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n v="1"/>
    <m/>
    <m/>
    <s v=" "/>
    <s v="&gt;95%"/>
    <m/>
    <m/>
    <m/>
    <n v="1"/>
    <n v="15528067837"/>
    <n v="24381733204"/>
    <n v="0.63687301091673454"/>
    <s v="&gt;95%"/>
    <s v="REGULAR"/>
    <s v="Al término del tercer trimestre se ha cancelado el 63,69% de las reservas presupuestadas, se espera que en lo que resta del año los pagos superen el 90%. "/>
    <m/>
    <n v="0.63687301091673454"/>
    <n v="0.63687301091673454"/>
    <s v="REGULAR"/>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x v="1"/>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s v="MALO"/>
  </r>
  <r>
    <n v="40"/>
    <x v="0"/>
    <s v="Gestión Financiera"/>
    <s v="7. Subdirección de Gestión Corporativa"/>
    <x v="1"/>
    <s v="Disponibilidades presupuestales por comprometer"/>
    <s v="Medir el nivel de disponibidades presupuestales sin comprometer"/>
    <s v="Mensual"/>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6478002780"/>
    <n v="73777916576"/>
    <n v="0.22334600304178695"/>
    <s v="&lt;15%"/>
    <s v="BUENO"/>
    <s v="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
    <m/>
    <n v="0.15"/>
    <n v="16170606398"/>
    <n v="78564099811"/>
    <n v="0.20582691632566638"/>
    <s v="&lt;15%"/>
    <s v="BUENO"/>
    <s v="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
    <m/>
    <n v="0.15"/>
    <n v="15749366647"/>
    <n v="84577727325"/>
    <n v="0.1862117503640312"/>
    <s v="&lt;15%"/>
    <s v="BUENO"/>
    <s v="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
    <m/>
    <n v="0.20512822324382818"/>
    <n v="0.20512822324382818"/>
    <s v="BUENO"/>
    <n v="0.15"/>
    <n v="7358321032"/>
    <n v="39646122929"/>
    <n v="0.18560001554698302"/>
    <s v="&lt;15%"/>
    <s v="BUENO"/>
    <s v="En abril esta pendiente de comprometer el 18,56% de las disponibilidades solicitadas, esto corresponde a contratación por prestacion de servicios que aun falta, el proceso de mantenimiento del parque automotor, unas interventorias (Bellavista, Ferias y Adecuaciones), el proceso de alimentación e hidratación y el proceso recolecció y destrucción de polvora."/>
    <m/>
    <n v="0.15"/>
    <n v="9846567892"/>
    <n v="49647300068"/>
    <n v="0.19833038007129358"/>
    <s v="&lt;15%"/>
    <s v="BUENO"/>
    <s v="Con corte al mes de mayo esta pendiente por comprometer el 19,83% de lo solicitado, esto corresponde al proceso de mantenimiento del parque automotor, el proceso de alimentación e hidratación, Estudios y diseños obra de Ferias y la adquisición de elementos de protección de busqueda y rescate."/>
    <m/>
    <n v="0.15"/>
    <n v="10178875414"/>
    <n v="59910551027"/>
    <n v="0.1699012150532995"/>
    <s v="&lt;15%"/>
    <s v="BUENO"/>
    <s v="En el mes de junio esta pendiente de comprometer el 16,99% de las disponibilidades solicitadas, esto corresponde al proceso de mantenimiento del parque automotor, Estudios y diseños obra de Ferias, la adquisición de elementos de protección de busqueda y rescate y la adquisición de equipos de radio comunicación."/>
    <s v="N/A"/>
    <n v="0.18461053689052534"/>
    <n v="0.18461053689052534"/>
    <x v="3"/>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s v="BUENO"/>
  </r>
  <r>
    <n v="41"/>
    <x v="0"/>
    <s v="Gestión Financiera"/>
    <s v="7. Subdirección de Gestión Corporativa"/>
    <x v="1"/>
    <s v="Nivel de Ejecución presupuestal"/>
    <s v="Cumplimiento de la ejecución presupuestal asignado a la UAECOB."/>
    <s v="Mensual"/>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57299913796"/>
    <n v="130045990000"/>
    <n v="0.4406126924482639"/>
    <n v="1"/>
    <m/>
    <s v="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
    <m/>
    <n v="1"/>
    <n v="62393493413"/>
    <n v="130045990000"/>
    <n v="0.47978021785216135"/>
    <n v="1"/>
    <s v="MALO"/>
    <s v="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
    <m/>
    <n v="1"/>
    <n v="68828360678"/>
    <n v="130045990000"/>
    <n v="0.52926169179072724"/>
    <n v="1"/>
    <s v="MALO"/>
    <s v="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0.48321820069705085"/>
    <n v="0.48321820069705085"/>
    <s v="MALO"/>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o, esto corresponde a la contratación de prestación de servicios, nómina y aportes, servicios públicos, las interventorias de Bellavista y de Adecuaciones, el proceso recolección y destrucción de po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ias de Bellavista y adecuación de estaciones, el proceso recolección y destrucción de polvora y unos contratos de apoyo."/>
    <s v="N/A"/>
    <n v="0.3122490479098971"/>
    <n v="0.3122490479098971"/>
    <x v="4"/>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s v="MALO"/>
  </r>
  <r>
    <n v="42"/>
    <x v="0"/>
    <s v="Gestion integrada"/>
    <s v="7. Subdirección de Gestión Corporativa"/>
    <x v="0"/>
    <s v="Transferencias primarias documentales"/>
    <s v="Cumplir con la transferencia primaria al archivo central de acuerdo al tiempo de retención de la documentación de la UAECOB"/>
    <s v="Anual"/>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s v=" "/>
    <n v="1"/>
    <m/>
    <m/>
    <m/>
    <m/>
    <m/>
    <m/>
    <s v=" "/>
    <n v="1"/>
    <m/>
    <m/>
    <m/>
    <m/>
    <m/>
    <m/>
    <s v=" "/>
    <n v="1"/>
    <m/>
    <m/>
    <m/>
    <m/>
    <m/>
    <m/>
    <s v="NA"/>
    <s v="NA"/>
    <s v="NA"/>
    <s v=" "/>
    <n v="1"/>
    <m/>
    <s v="NA"/>
    <s v="NA"/>
    <s v="NA"/>
    <s v="NA"/>
    <s v="NA"/>
    <s v=" "/>
    <n v="1"/>
    <m/>
    <s v="NA"/>
    <s v="NA"/>
    <s v="NA"/>
    <s v="NA"/>
    <s v="NA"/>
    <s v=" "/>
    <n v="1"/>
    <m/>
    <s v="NA"/>
    <s v="N/A"/>
    <s v=" "/>
    <s v=" "/>
    <x v="5"/>
    <s v="Por Demanda"/>
    <s v="NA"/>
    <s v="NA"/>
    <s v=" "/>
    <n v="1"/>
    <s v="NA"/>
    <s v="NA"/>
    <s v="NA"/>
    <s v="Por Demanda"/>
    <s v="NA"/>
    <s v="NA"/>
    <s v=" "/>
    <n v="1"/>
    <s v="NA"/>
    <s v="NA"/>
    <s v="NA"/>
    <s v="Por Demanda"/>
    <s v="NA"/>
    <s v="NA"/>
    <s v=" "/>
    <n v="1"/>
    <s v="NA"/>
    <s v="NA"/>
    <s v="NA"/>
    <s v=" "/>
    <s v=" "/>
    <s v="NA"/>
  </r>
  <r>
    <n v="43"/>
    <x v="0"/>
    <s v="Gestión de Infraestructura"/>
    <s v="7. Subdirección de Gestión Corporativa"/>
    <x v="0"/>
    <s v="Solicitudes de mantenimiento de locativas atendidas"/>
    <s v="Evaluar el nivel de atención frente a las necesidades locativas."/>
    <s v="Mensual"/>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m/>
    <m/>
    <m/>
    <n v="0"/>
    <s v="&gt; 80"/>
    <s v="MALO"/>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n v="0"/>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n v="0"/>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
    <n v="0"/>
    <s v="MALO"/>
    <n v="0.8"/>
    <n v="22"/>
    <n v="27"/>
    <n v="0.81481481481481477"/>
    <s v="&gt; 80"/>
    <s v="EXCELENTE"/>
    <s v="Para el mes de Abril, el area de Infraestructura cuenta con el personal necesario e idoneo al igual que el contrato de ferreteria para suplir los requerimientos locativos, adecuacion y mejoras en las instalaciones de la UAECOB"/>
    <s v="En espera de la entrada en marcha del contrato cuyo objeto es &quot;Realizar el mantenimiento predictivo, correctivo, adecuaciones y mejoras a las instalaciones de la s dependencias de UAECOB&quot; el cual esta a la espera de la adjudicacion del contrato de Interventoria para su inicio."/>
    <n v="0.8"/>
    <n v="23"/>
    <n v="37"/>
    <n v="0.6216216216216216"/>
    <s v="&gt; 80"/>
    <s v="REGULAR"/>
    <s v="El rendimiento para evaluar el nivel de atención frente a las necesidades locativas. A sufrido una disminucion debido al empalme que se esta efectuando con el contratista que se encargara de realizar los requerimientos locativos en las instalaciones de la UAECOB y la interventoria a cargo del proyecto."/>
    <s v="En espera de la entrada en marcha del contrato cuyo objeto es &quot;Realizar el mantenimiento predictivo, correctivo, adecuaciones y mejoras a las instalaciones de la s dependencias de UAECOB&quot; el cual esta a la espera de la adjudicacion del contrato de Interventoria para su inicio."/>
    <n v="80"/>
    <n v="6"/>
    <n v="20"/>
    <n v="0.3"/>
    <s v="&gt; 80"/>
    <s v="MALO"/>
    <s v="El rendimiento para evaluar el nivel de atención frente a las necesidades locativas. A sufrido una disminucion debido al empalme que se esta efectuando con el contratista que se encargara de realizar los requerimientos locativos en las instalaciones de la UAECOB y la interventoria a cargo del proyecto."/>
    <s v="En espera de la entrada en marcha del contrato cuyo objeto es &quot;Realizar el mantenimiento predictivo, correctivo, adecuaciones y mejoras a las instalaciones de la s dependencias de UAECOB&quot; el cual esta a la espera de la adjudicacion del contrato de Interventoria para su inicio."/>
    <n v="0.5788121454788121"/>
    <n v="0.5788121454788121"/>
    <x v="4"/>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s v="REGULAR"/>
  </r>
  <r>
    <n v="44"/>
    <x v="0"/>
    <s v="Gestion integrada"/>
    <s v="7. Subdirección de Gestión Corporativa"/>
    <x v="0"/>
    <s v="oportunidad de correspondencia externa por parte de la mensajería contratada"/>
    <s v="Realizar seguimiento a los documentos que se envían por correspondencia externa que son entregados de manera oportuna por la mensajería contratada"/>
    <s v="Mensual "/>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834"/>
    <n v="820"/>
    <n v="1.0170731707317073"/>
    <s v="&gt;95%"/>
    <s v="BUENO"/>
    <s v="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737"/>
    <n v="766"/>
    <n v="0.96214099216710181"/>
    <s v="&gt;95%"/>
    <s v="BUENO"/>
    <s v="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1246"/>
    <n v="1255"/>
    <n v="0.99282868525896417"/>
    <s v="&gt;95%"/>
    <s v="BUENO"/>
    <s v="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9068094938592444"/>
    <n v="0.99068094938592444"/>
    <s v="BUENO"/>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78 documentos, correspondientes a un 85%."/>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827 comunicaciones, correspondientes a un 89%."/>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56 comunicaciones, correspondientes a un 86 %."/>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88720869076305142"/>
    <n v="0.88720869076305142"/>
    <x v="3"/>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s v="EXCELENTE"/>
  </r>
  <r>
    <n v="45"/>
    <x v="0"/>
    <s v="Gestión Administrativa"/>
    <s v="7. Subdirección de Gestión Corporativa"/>
    <x v="0"/>
    <s v="Comparativo de faltantes del inventario"/>
    <s v="Identificar faltantes del inventario "/>
    <s v="semestral"/>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m/>
    <m/>
    <m/>
    <s v=" "/>
    <s v="&gt;20%"/>
    <m/>
    <m/>
    <m/>
    <m/>
    <m/>
    <m/>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as eficiencia al indicador. Se esta trabajando para el cambio del mismo en el tablero."/>
    <s v="N/A"/>
    <n v="6.0992718163961478E-2"/>
    <n v="6.0992718163961478E-2"/>
    <x v="4"/>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 "/>
    <s v=" "/>
    <s v="NA"/>
  </r>
  <r>
    <n v="46"/>
    <x v="3"/>
    <s v="Gestión Integral de Vehículos y Equipos"/>
    <s v="8. Subdirección Logística"/>
    <x v="0"/>
    <s v="Disponibilidad del parque automotor de primera respuesta para la atención de incidentes y emergencias en la ciudad."/>
    <s v="Verificar mensualmente la Disponibilidad del parque automotor de *primera respuesta  para la atención de incidentes y emergencias en la ciudad."/>
    <s v="Mensual"/>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5"/>
    <n v="135"/>
    <n v="0.7777777777777777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8 % fue mayor con respecto a la meta fijada en un mínimo de 75% de disponibilidad.  Se observa una mejora mínima con relación al periodo anterior _x000a__x000a_Por otra parte, la disponibilidad vehicular siempre ha estado brindando la atención oportuna a las emergencias presentadas en cumplimiento de la misionalidad de la UAECOB._x000a_"/>
    <m/>
    <n v="0.76790123456790127"/>
    <n v="0.76790123456790127"/>
    <s v="BUENO"/>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_x000a_"/>
    <s v="Se daran las recomendaciones a los maquinistas desde el taller del cuidado y manejo  del vehi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iculos  operativos efectivos  de primera respuesta que corresponden a carrotanques,  maquinas de altura, maquinas extintoras,  maquina matpel,  maquinas de liquidos inl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3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_x000a_"/>
    <s v="Se daran las recomendaciones a los maquinistas desde el taller del cuidado y manejo  del vehi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iculos  operativos efectivos  de primera respuesta que corresponden a carrotanques,  maquinas de altura, maquinas extintoras,  maquina matpel,  maquinas de liquidos inl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9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_x000a_"/>
    <s v="Se daran las recomendaciones a los maquinistas desde el taller del cuidado y manejo  del vehiculo."/>
    <n v="0.71352114758947049"/>
    <n v="0.71352114758947049"/>
    <x v="3"/>
    <n v="0.75"/>
    <n v="33.1"/>
    <n v="49"/>
    <n v="0.6755102040816326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81653267367549"/>
    <n v="0.68981653267367549"/>
    <s v="BUENO"/>
  </r>
  <r>
    <n v="47"/>
    <x v="3"/>
    <s v="Gestión Integral de Vehículos y Equipos"/>
    <s v="8. Subdirección Logística"/>
    <x v="0"/>
    <s v="Tiempo de respuesta en la ejecución de mantenimientos correctivos frecuentes en taller a los vehículos de la UAECOB."/>
    <s v="Identificar el tiempo promedio para atención de actividades de mantenimiento correctivo frecuente con el fin de proyectar la programación de mantenimientos para la disponibilidad de vehículos."/>
    <s v="Mensual"/>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116"/>
    <n v="16"/>
    <n v="7.25"/>
    <s v="&lt; 5 DIAS "/>
    <s v="BUENO"/>
    <s v="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227"/>
    <n v="32"/>
    <n v="7.09375"/>
    <s v="&lt; 5 DIAS "/>
    <s v="BUENO"/>
    <s v="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76"/>
    <n v="16"/>
    <n v="4.75"/>
    <s v="&lt; 5 DIAS "/>
    <s v="EXCELENTE"/>
    <s v="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364583333333333"/>
    <n v="6.364583333333333"/>
    <s v="EXCELENTE"/>
    <s v="15 DIAS"/>
    <n v="86"/>
    <n v="34"/>
    <n v="2.5294117647058822"/>
    <s v="&lt; 5 DIAS "/>
    <s v="EXCELENTE"/>
    <s v="El tiempo de respuesta en la ejecución de mantenimientos correctivos y preventivos en taller  por el contratista REIMPODISEL a los vehículos de la UAECOB en el mes de Abril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s v="15 DIAS"/>
    <n v="126"/>
    <n v="13"/>
    <n v="9.6923076923076916"/>
    <s v="&lt; 5 DIAS "/>
    <s v="BUENO"/>
    <s v="El tiempo de respuesta en la ejecución de mantenimientos correctivos y preventivos en taller  por el contratista REIMPODISEL a los vehículos de la UAECOB en el mes de MAYO  fue en promedio 10 dias, con un indicador de Desempeño BUENO.  Se tuvo un promedio de estadía en taller de 10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_x000a_administrativa(Control y Seguimiento), lo que ha permitido oportunamente dar respuesta a los mantenimientos solicitados._x000a__x000a_El tiempo de respuesta en la ejecución de los mantenimientos correctivos y preventivos corresponde a vehiculos con garantias es decir talleres designados por los  proveedores de los  vehiculos nuevos; el indicador esta por debajo de la meta sin embargo se acerca  criticamenmte  a la meta estipulada en maximo de 15 dia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ias, con un indicador de Desempeño EXCELENTE.  Se tuvo un promedio de estadía en taller de 8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l tiempo de respuesta en la ejecución de los mantenimientos correctivos y preventivos corresponde a vehiculos con garantias es decir talleres designados por los  proveedores de los  vehiculos nuevos; el indicador esta por debajo de la meta _x000a__x000a_Es precioso manifestar que algunos vehículos se pueden considerar con vida util cumplida y antiguos  por tanto sus repuestos en algunas oportunidades son de difícil adquisición y deben ser importados lo que genera retrasos y una estadía mayor en  taller. "/>
    <m/>
    <n v="6.7614064856711913"/>
    <n v="6.7614064856711913"/>
    <x v="3"/>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s v="EXCELENTE"/>
  </r>
  <r>
    <n v="48"/>
    <x v="3"/>
    <s v="Gestión Integral de Vehículos y Equipos"/>
    <s v="8. Subdirección Logística"/>
    <x v="0"/>
    <s v="Disponibilidad del Equipo menor (mayor frecuencia y/o rotación) para la atención de incidentes y emergencias en la ciudad."/>
    <s v="Verificar mensualmente la Disponibilidad del Equipo menor (mayor frecuencia de utilización) para la atención de incidentes y emergencias en la ciudad."/>
    <s v="Mensual"/>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1"/>
    <n v="331"/>
    <n v="0.87915407854984895"/>
    <s v="&gt;85%"/>
    <s v="EXCELENTE"/>
    <s v="En JULIO se encuentra disponible el 88% de los equipos para la operación en cuanto a: motosierras, motobombas, motot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
    <m/>
    <n v="0.8"/>
    <n v="287"/>
    <n v="331"/>
    <n v="0.86706948640483383"/>
    <s v="&gt;85%"/>
    <s v="EXCELENTE"/>
    <s v="En AGOSTO se encuentra disponible el 87%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septiembre."/>
    <m/>
    <n v="0.8"/>
    <n v="290"/>
    <n v="331"/>
    <n v="0.8761329305135952"/>
    <s v="&gt;85%"/>
    <s v="EXCELENTE"/>
    <s v="En SEPT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octubre."/>
    <m/>
    <n v="0.87411883182275929"/>
    <n v="0.87411883182275929"/>
    <s v="EXCELENTE"/>
    <n v="0.8"/>
    <n v="292"/>
    <n v="331"/>
    <n v="0.8821752265861027"/>
    <s v="&gt;85%"/>
    <s v="EXCELENTE"/>
    <s v="En Enero se encuentra disponible el 88%  de los equipos para la operación en cuanto a: motosierras, motobombas, mototrozadoras, generadores, equipo rescate vehicular y guadañadoras.  Dando como resultado un indicador con Desempeño EXCELENTE ._x000a__x000a_La información cambio con respecto al mes anterior, teniendo en cuenta que vario la manera de calcular el indicador, toda vez que se incluyó la información de la disponibilidad diaria de equipo menor emitida por central de radio, donde se saco el valor de los equipos de mayor rotación y la cantidad total de equipos._x000a_El indicador está dentro de los parámetros, haciendo la salvedad que no se cuenta con contrato de mantenimiento de rescate vehícular,  por tal razón no se pudo adelantar muchos trabajos pendientes._x000a__x000a_"/>
    <m/>
    <n v="0.8"/>
    <n v="304"/>
    <n v="331"/>
    <n v="0.91842900302114805"/>
    <s v="&gt;85%"/>
    <s v="EXCELENTE"/>
    <s v="En MAYO se encuentra disponible el 92%  de los equipos para la operación en cuanto a: motosierras, motobombas, mototrozadoras, generadores, equipo rescate vehicular y guadañadoras.  Dando como resultado un indicador con Desempeño EXCELENTE ,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ícular,  por tal razón no se pudo adelantar muchos trabajos pendientes._x000a__x000a_"/>
    <m/>
    <n v="0.8"/>
    <n v="294"/>
    <n v="331"/>
    <n v="0.88821752265861031"/>
    <s v="&gt;85%"/>
    <s v="EXCELENTE"/>
    <s v="En JUNIO  se encuentra disponible el 89%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ícular,  por tal razón no se pudo adelantar muchos trabajos pendientes."/>
    <m/>
    <n v="0.89627391742195373"/>
    <n v="0.89627391742195373"/>
    <x v="0"/>
    <n v="0.8"/>
    <n v="395"/>
    <n v="73"/>
    <n v="5.4109589041095889"/>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2.4330588089227327"/>
    <n v="2.4330588089227327"/>
    <s v="EXCELENTE"/>
  </r>
  <r>
    <n v="49"/>
    <x v="3"/>
    <s v="Gestión Logística en Emergencias"/>
    <s v="8. Subdirección Logística"/>
    <x v="0"/>
    <s v="Nivel de eficiencia de las activaciones a Logística en Emergencias, incidentes, eventos y suministros"/>
    <s v="Evaluar el nivel de Eficiencia de disponibilidad de logística para la atención de emergencias según activaciones realizadas por personal operativo"/>
    <s v="Mensual"/>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90%"/>
    <s v="EXCELENTE"/>
    <s v="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_x000a__x000a__x000a_Resultado del indicador EXCELENTE en un 100%; puesto que todas las solicitudes requeridas fueron atendidas oportunamente._x000a_"/>
    <m/>
    <n v="0.9"/>
    <n v="3"/>
    <n v="3"/>
    <n v="1"/>
    <s v="&gt;90%"/>
    <s v="EXCELENTE"/>
    <s v="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_x000a__x000a_Resultado del indicador EXCELENTE en un 100%; puesto que todas las solicitudes requeridas fueron atendidas oportunamente._x000a_"/>
    <m/>
    <n v="0.9"/>
    <n v="1"/>
    <n v="1"/>
    <n v="1"/>
    <s v="&gt;90%"/>
    <s v="EXCELENTE"/>
    <s v="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1"/>
    <n v="1"/>
    <s v="EXCELENTE"/>
    <n v="0.9"/>
    <n v="3"/>
    <n v="3"/>
    <n v="1"/>
    <s v="&gt;90%"/>
    <s v="EXCELENTE"/>
    <s v="Se realizo tres (3) activaciones de apoyo Logi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on e Hidratacion: Agua, bebidas calientes ) gasolina, aceites, cadenol según  las necesidades que se presentaron._x000a__x000a__x000a_Resultado del indicador EXCELENTE en un 100%; puesto que todas las solicitudes requeridas fueron atendidas oportunamente."/>
    <m/>
    <n v="0.9"/>
    <n v="2"/>
    <n v="2"/>
    <n v="1"/>
    <s v="&gt;90%"/>
    <s v="EXCELENTE"/>
    <s v="Se realizo dos (2) activaciones de apoyo Logistico a emergencias en el mes de mayo  2019 a diferentes estaciones con números de incidente:  259642194, 250362194,   para  atender  Explosion en fabrica para mechas de tejo,  siendo atendidas en conformidad con las solicitudes realizadas para la entrega de suministros entre estos Hidratacion:  Agua, espumas, entre otros  según  las necesidades que se presentaron._x000a__x000a_Resultado del indicador EXCELENTE en un 100%; puesto que todas las solicitudes requeridas fueron atendidas oportunamente."/>
    <m/>
    <n v="0.9"/>
    <n v="3"/>
    <n v="3"/>
    <n v="1"/>
    <s v="&gt;90%"/>
    <s v="EXCELENTE"/>
    <s v="Se realizo tres (3) activaciones de apoyo Logistico a emergencias en el mes de JUNIO  2019 a diferentes estaciones con números de incidente:  492384194,   517948194,    para  atender  Incendios forestales,  siendo atendidas en conformidad con las solicitudes realizadas para la entrega de suministros entre estos (Alimentacion e Hidratacion:  Agua, Bebidas calientes   Combustible: Gasolina, Aceite, Cadenol, entre otros  según  las necesidades que se presentaron._x000a__x000a_Resultado del indicador EXCELENTE en un 100%; puesto que todas las solicitudes requeridas fueron atendidas oportunamente."/>
    <m/>
    <n v="1"/>
    <n v="1"/>
    <x v="0"/>
    <n v="0.9"/>
    <n v="325"/>
    <n v="331"/>
    <n v="0.98187311178247738"/>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0.99395770392749239"/>
    <n v="0.99395770392749239"/>
    <s v="EXCELENTE"/>
  </r>
  <r>
    <n v="50"/>
    <x v="0"/>
    <s v="Gestión del Talento Humano"/>
    <s v="9. Subdirección de Gestión Humana"/>
    <x v="0"/>
    <s v="Cumplimiento del programa de Bienestar"/>
    <s v="Hacer seguimiento a la ejecución de las actividades de bienestar establecidas"/>
    <s v="Trimestral"/>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m/>
    <m/>
    <m/>
    <s v=" "/>
    <s v="&gt;95%"/>
    <m/>
    <m/>
    <m/>
    <m/>
    <m/>
    <m/>
    <s v=" "/>
    <s v="&gt;95%"/>
    <m/>
    <m/>
    <m/>
    <n v="0.04"/>
    <n v="12"/>
    <n v="680"/>
    <n v="1.7647058823529412E-2"/>
    <s v="&gt;95%"/>
    <s v="EXCELENTE"/>
    <s v="Para el tercer trimestre el promedio de accidentes con uno o más días de incapacidad fue de 12, con su valor más bajo en septiembre. Esto mostró un comportamiento excelente con base a la meta del 4%, aunque estuvo estable con respecto al periodo inmediatamente anterior."/>
    <m/>
    <n v="1.7647058823529412E-2"/>
    <n v="1.7647058823529412E-2"/>
    <s v="EXCELENTE"/>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x v="0"/>
    <n v="1"/>
    <m/>
    <m/>
    <s v=" "/>
    <s v="&gt;95%"/>
    <m/>
    <m/>
    <m/>
    <n v="1"/>
    <m/>
    <m/>
    <s v=" "/>
    <s v="&gt;95%"/>
    <m/>
    <m/>
    <m/>
    <n v="1"/>
    <n v="1"/>
    <n v="1"/>
    <n v="1"/>
    <s v="&gt;95%"/>
    <s v="EXCELENTE"/>
    <s v="Dentro del Plan de Bienestar se realizó la Actividad de Integración para el personal de planta de la Entidad, la cual inició en el mes de marzo de 2019"/>
    <m/>
    <n v="1"/>
    <n v="1"/>
    <s v="EXCELENTE"/>
  </r>
  <r>
    <n v="51"/>
    <x v="0"/>
    <s v="Gestión del Talento Humano"/>
    <s v="9. Subdirección de Gestión Humana"/>
    <x v="0"/>
    <s v="Participación en el programa de Bienestar"/>
    <s v="Hacer seguimiento a la ejecución de las actividades de bienestar establecidas"/>
    <s v="Trimestral"/>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m/>
    <m/>
    <m/>
    <s v=" "/>
    <s v="&gt;95%"/>
    <m/>
    <m/>
    <m/>
    <m/>
    <m/>
    <m/>
    <s v=" "/>
    <s v="&gt;95%"/>
    <m/>
    <m/>
    <m/>
    <n v="0.04"/>
    <n v="5648"/>
    <n v="489600"/>
    <n v="1.1535947712418301E-2"/>
    <s v="&gt;95%"/>
    <s v="EXCELENTE"/>
    <s v="Para el tercer trimestre él se cumplió con la meta del 4%, se destacan los lumbagos y enfermedades bronco-respiratorias."/>
    <m/>
    <n v="1.1535947712418301E-2"/>
    <n v="1.1535947712418301E-2"/>
    <s v="EXCELENTE"/>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x v="0"/>
    <n v="1"/>
    <m/>
    <m/>
    <s v=" "/>
    <s v="&gt;95%"/>
    <m/>
    <s v="Es precioso manifestar que algunos vehículos se pueden considerar con vida util cumplida y antiguos  por tanto sus repuestos en algunas oportunidades son de difícil adquisición y deben ser importados lo que genera retrasos y una estadía mayor en  taller. "/>
    <m/>
    <n v="1"/>
    <m/>
    <m/>
    <s v=" "/>
    <s v="&gt;95%"/>
    <m/>
    <m/>
    <m/>
    <n v="1"/>
    <n v="165"/>
    <n v="176"/>
    <n v="0.9375"/>
    <s v="&gt;95%"/>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s v="BUENO"/>
  </r>
  <r>
    <n v="52"/>
    <x v="0"/>
    <s v="Gestión del Talento Humano"/>
    <s v="9. Subdirección de Gestión Humana"/>
    <x v="0"/>
    <s v="Evaluación a la capacitación impartida"/>
    <s v="Hacer seguimiento a la efectividad de la capacitación"/>
    <s v="Trimestral"/>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0"/>
    <n v="0"/>
    <n v="0"/>
    <s v="&gt;95%"/>
    <s v="MALO"/>
    <s v="Para el mes de julio se realizaron tres capacitaciones brindadas por el contrato 196/2018, no se han reportado por parte del contratista las evaluaciones de los mismos."/>
    <m/>
    <n v="0.8"/>
    <n v="0"/>
    <n v="0"/>
    <n v="0"/>
    <s v="&gt;95%"/>
    <s v="MALO"/>
    <s v="Para el mes de agosto se realizaron dos capacitaciones brindadas por el contrato 196/2018, no se han reportado por parte del contratista las evaluaciones de los mismos."/>
    <m/>
    <n v="0.8"/>
    <n v="0"/>
    <n v="0"/>
    <n v="0"/>
    <s v="&gt;95%"/>
    <s v="MALO"/>
    <m/>
    <s v="Para el mes de septiembre no se realizaron capacitaciones por tanto no se obtuvo evaluación de las mismas."/>
    <n v="0"/>
    <n v="0"/>
    <s v="MALO"/>
    <n v="0.8"/>
    <n v="187"/>
    <n v="192"/>
    <n v="0.97395833333333337"/>
    <s v="&gt;95%"/>
    <s v="EXCELENTE"/>
    <s v="Durante el mes de Abril  se realizo la capacitacion a los cursos 45 y 46, realizandose 192 evaluaciones de las cuales fueron aprovadas de forma sobresaliente el 97%"/>
    <m/>
    <n v="0.8"/>
    <n v="285"/>
    <n v="291"/>
    <n v="0.97938144329896903"/>
    <s v="&gt;95%"/>
    <s v="EXCELENTE"/>
    <s v="Durante el mes de Mayo  se realizo la capacitacion a los cursos 45 y 46, realizandose 291 evaluaciones de las cuales fueron aprobadas de forma sobresaliente el 98%"/>
    <m/>
    <n v="0.8"/>
    <n v="0"/>
    <n v="0"/>
    <s v=" "/>
    <s v="&gt;95%"/>
    <m/>
    <s v="Para el mes de junio se realizaron dos capacitaciones brindadas por el contrato 196/2018, no se han reportado por parte del contratista las evaluaciones de los mismos"/>
    <m/>
    <n v="0.9766698883161512"/>
    <n v="0.9766698883161512"/>
    <x v="5"/>
    <n v="0.8"/>
    <m/>
    <m/>
    <s v=" "/>
    <s v="&gt;95%"/>
    <m/>
    <m/>
    <m/>
    <n v="0.8"/>
    <m/>
    <m/>
    <s v=" "/>
    <s v="&gt;95%"/>
    <m/>
    <m/>
    <m/>
    <n v="0.8"/>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s v="BUENO"/>
  </r>
  <r>
    <n v="53"/>
    <x v="1"/>
    <s v="Gestión del Talento Humano"/>
    <s v="9. Subdirección de Gestión Humana"/>
    <x v="0"/>
    <s v="Cumplimiento en las Actividades Programadas de capacitación"/>
    <s v="Hacer seguimiento al cumplimiento del Plan de Capacitación"/>
    <s v="Trimestral"/>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95%"/>
    <s v="EXCELENTE"/>
    <s v="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
    <m/>
    <n v="0.8"/>
    <n v="2"/>
    <n v="2"/>
    <n v="1"/>
    <s v="&gt;95%"/>
    <s v="EXCELENTE"/>
    <s v="Para el octavo mes se planearon dos capacitaciones (Tácticas en el Combate de Incendios y Técnicas de Rescate, Curso Búsqueda y Rescate en Estructuras Colapsadas), cumpliendo con el total de las capacitaciones. "/>
    <m/>
    <n v="0.8"/>
    <n v="0"/>
    <n v="0"/>
    <s v=" "/>
    <s v="&gt;95%"/>
    <m/>
    <m/>
    <s v="Por las emergencias presentadas en Coello y honda en el mes de septiembre, parte de los instructores y el personal de la UAECOB se desplazaron atender los eventos suspendiendo los temas de capacitación, los cuales serán retomados en el último trimestre."/>
    <n v="1"/>
    <n v="1"/>
    <s v="EXCELENTE"/>
    <n v="0.8"/>
    <n v="21"/>
    <n v="21"/>
    <n v="1"/>
    <s v="&gt;95%"/>
    <s v="EXCELENTE"/>
    <s v="Para el cuarto mes se planearon ventiun capacitaciones (Equipo De Protección Personal, Equipos De Respiración Autocontenido Scba, Comunicaciones En Emergencia, Curso Bombero Forestal (Cbf, Seguridad En Operaciones, Control Emergencias Con Abejas, Escaleras Manuales, Hidráulica Básica. Suministro De Agua, Chorros Contra Incendios, Seguridad En Operaciones, Curso Básico De Atención Pre hospitalaria , Curso Bombero Forestal (Cbf, Entradas Forzadas, Autorregulación * Estrés Post Traumático, Ventilación Vertical Y Horizontal, Control De Incendio , Cuerdas, Nudos, Amarres, Curso Básico De Atención Pre hospitalaria , Curso Básico Investigación De Incendio ,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siocho capacitaciones (Curso Intermedio Sistema Comando De Incidentes – CISCI  y Operaciones Con Materiales Peligrosos), cumpliendo con el total de las capacitaciones"/>
    <m/>
    <n v="1"/>
    <n v="1"/>
    <x v="0"/>
    <n v="0.8"/>
    <m/>
    <m/>
    <s v=" "/>
    <s v="&gt;95%"/>
    <m/>
    <m/>
    <m/>
    <n v="0.8"/>
    <m/>
    <m/>
    <s v=" "/>
    <s v="&gt;95%"/>
    <m/>
    <m/>
    <m/>
    <n v="0.8"/>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s v="EXCELENTE"/>
  </r>
  <r>
    <n v="54"/>
    <x v="0"/>
    <s v="Gestión del Talento Humano"/>
    <s v="9. Subdirección de Gestión Humana"/>
    <x v="0"/>
    <s v="Tasa de Accidentalidad"/>
    <s v="Hacer seguimiento a la frecuencia de accidentes incapacitantes"/>
    <s v="Trimestral"/>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s v=" "/>
    <s v="&lt; 3,5%"/>
    <m/>
    <m/>
    <m/>
    <n v="0.04"/>
    <m/>
    <m/>
    <s v=" "/>
    <s v="&lt; 3,5%"/>
    <m/>
    <m/>
    <m/>
    <n v="0.04"/>
    <n v="23"/>
    <n v="23"/>
    <n v="1"/>
    <s v="&lt; 3,5%"/>
    <s v="EXCELENTE"/>
    <s v="Durante el trimestre se impartieron 23 procesos de capacitación y entrenamiento con una participación de  465 servidores públicos de la UAECOB."/>
    <m/>
    <n v="1"/>
    <n v="1"/>
    <s v="EXCELENTE"/>
    <n v="0.04"/>
    <m/>
    <m/>
    <s v=" "/>
    <s v="&lt; 3,5%"/>
    <m/>
    <m/>
    <m/>
    <n v="0.04"/>
    <m/>
    <m/>
    <s v=" "/>
    <s v="&lt; 3,5%"/>
    <m/>
    <m/>
    <m/>
    <n v="0.04"/>
    <n v="19"/>
    <n v="688"/>
    <n v="2.7616279069767442E-2"/>
    <s v="&lt; 3,5%"/>
    <s v="EXCELENTE"/>
    <s v="El valor del indicador está dentro del limite aceptable. Los eventos deportivos y otros en las sedes fueron los más incapacitantes."/>
    <m/>
    <n v="2.7616279069767442E-2"/>
    <n v="2.7616279069767442E-2"/>
    <x v="0"/>
    <m/>
    <m/>
    <m/>
    <m/>
    <m/>
    <m/>
    <m/>
    <m/>
    <m/>
    <m/>
    <m/>
    <m/>
    <m/>
    <m/>
    <m/>
    <m/>
    <m/>
    <m/>
    <m/>
    <m/>
    <m/>
    <m/>
    <m/>
    <m/>
    <m/>
    <m/>
    <m/>
  </r>
  <r>
    <n v="55"/>
    <x v="0"/>
    <s v="Gestión del Talento Humano"/>
    <s v="9. Subdirección de Gestión Humana"/>
    <x v="0"/>
    <s v="Índice de Ausentismo por enfermedad común"/>
    <s v="Conocer la cantidad de horas hombres perdidas por enfermedad común respecto a las HHT en el período"/>
    <s v="Trimestral"/>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s v=" "/>
    <s v="&lt; 4%"/>
    <m/>
    <m/>
    <m/>
    <n v="0.04"/>
    <m/>
    <m/>
    <s v=" "/>
    <s v="&lt; 4%"/>
    <m/>
    <m/>
    <m/>
    <n v="0.04"/>
    <n v="7952"/>
    <n v="231120"/>
    <n v="3.440636898580824E-2"/>
    <s v="&lt; 4%"/>
    <s v="EXCELENTE"/>
    <s v="En el segundo trimestre las incapacidades por E.G se presentaron principalmente por los siguientes diagnósticos: M545-Lumbagos, J029-Enfermedades Respiratorias y A09-Enfermedades Gastrointestinales."/>
    <m/>
    <n v="3.440636898580824E-2"/>
    <n v="3.440636898580824E-2"/>
    <s v="EXCELENTE"/>
    <n v="0.04"/>
    <m/>
    <m/>
    <s v=" "/>
    <s v="&lt; 4%"/>
    <m/>
    <m/>
    <m/>
    <n v="0.04"/>
    <m/>
    <m/>
    <s v=" "/>
    <s v="&lt; 4%"/>
    <m/>
    <m/>
    <m/>
    <n v="0.04"/>
    <n v="7152"/>
    <n v="495360"/>
    <n v="1.4437984496124032E-2"/>
    <s v="&lt; 4%"/>
    <s v="EXCELENTE"/>
    <s v="El valor del indicador está dentro del limite aceptable. El Un evento por SOAT y una intervención quirúrgica fueron lo más relevante. Se destacan enfermedades respiratorias y lumbalgias."/>
    <m/>
    <n v="1.4437984496124032E-2"/>
    <n v="1.4437984496124032E-2"/>
    <x v="0"/>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55">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m/>
    <n v="26"/>
    <n v="26"/>
    <n v="26"/>
    <n v="1"/>
    <s v="(=100%)"/>
    <s v="EXCELENTE"/>
    <s v="En este periodo se cumplieron a cabalidad todas las piezas previstas sin ningún contra tiempo."/>
    <m/>
    <n v="1"/>
    <n v="1"/>
    <x v="0"/>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s v="EXCELENTE"/>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s v="EXCELENTE"/>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m/>
    <m/>
    <m/>
    <s v=" "/>
    <n v="1"/>
    <m/>
    <s v="Para este período no se plantearon actividades de fortalecimiento del control."/>
    <m/>
    <m/>
    <m/>
    <x v="1"/>
    <m/>
    <m/>
    <m/>
    <s v=" "/>
    <m/>
    <m/>
    <m/>
    <m/>
    <m/>
    <m/>
    <m/>
    <s v=" "/>
    <n v="1"/>
    <m/>
    <m/>
    <m/>
    <n v="1"/>
    <n v="2"/>
    <n v="2"/>
    <n v="1"/>
    <n v="1"/>
    <s v="EXCELENTE"/>
    <s v="Se programaron y ejecutaron dos actividades, consistentes en publicar en el papel tapíz de los PC de la unidad mensaje relacionado con los pilares de MECI, también se publicaron carteles en difrentes sitios del edificio Comndo relacionados con el tema del fortalecimiento del Control."/>
    <m/>
    <n v="1"/>
    <n v="1"/>
    <s v="EXCELENTE"/>
    <m/>
    <m/>
    <m/>
    <s v=" "/>
    <n v="1"/>
    <m/>
    <m/>
    <m/>
    <m/>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s v="EXCELENTE"/>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0.25"/>
    <n v="13"/>
    <n v="18"/>
    <n v="0.72222222222222221"/>
    <n v="1"/>
    <s v="REGULAR"/>
    <s v="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
    <m/>
    <n v="0.72222222222222221"/>
    <n v="0.72222222222222221"/>
    <x v="2"/>
    <m/>
    <m/>
    <m/>
    <s v=" "/>
    <m/>
    <m/>
    <m/>
    <m/>
    <m/>
    <m/>
    <m/>
    <s v=" "/>
    <n v="1"/>
    <m/>
    <m/>
    <m/>
    <n v="1"/>
    <n v="22"/>
    <n v="27"/>
    <n v="0.81481481481481477"/>
    <n v="1"/>
    <s v="REGULAR"/>
    <s v="Se presentan 5 actvidades que no se ejecutaron en términos (se iniciaron pero no se entregaron los informes a tiempo), no obstante se están realizando las reuniones de validación de hallasgoz  y los seguimientos correspondientes con el fin de cumplir con las actividades programda en el PAA "/>
    <m/>
    <n v="0.81481481481481477"/>
    <n v="0.81481481481481477"/>
    <s v="REGULAR"/>
    <m/>
    <m/>
    <m/>
    <s v=" "/>
    <n v="1"/>
    <m/>
    <m/>
    <m/>
    <m/>
    <m/>
    <m/>
    <s v=" "/>
    <n v="1"/>
    <m/>
    <m/>
    <m/>
    <n v="1"/>
    <n v="27"/>
    <n v="28"/>
    <n v="0.9642857142857143"/>
    <n v="1"/>
    <s v="BUENO"/>
    <s v="Se programaron 28 actividades, de las cuales  1 que a pesar de haberse ejecutado no se entregó fuera de los plazos establecidos en el Plan Anual de auditorías."/>
    <m/>
    <n v="0.9642857142857143"/>
    <n v="0.9642857142857143"/>
    <s v="BUENO"/>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n v="0.15"/>
    <n v="2"/>
    <n v="60"/>
    <n v="3.3333333333333333E-2"/>
    <s v="&lt;=10%"/>
    <s v="EXCELENTE"/>
    <s v="Frente a este riesgo materializado se tomará controles distintos para mitigar la materializació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0"/>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s v="Excelente "/>
    <n v="0.15"/>
    <s v="NA"/>
    <s v="NA"/>
    <s v=" "/>
    <s v="&lt;=10%"/>
    <s v="NA"/>
    <s v="NA"/>
    <s v="NA"/>
    <n v="0.15"/>
    <s v="NA"/>
    <s v="NA"/>
    <s v=" "/>
    <s v="&lt;=10%"/>
    <s v="NA"/>
    <s v="NA"/>
    <s v="NA"/>
    <n v="0.15"/>
    <s v="NA"/>
    <s v="NA"/>
    <s v=" "/>
    <s v="&lt;=10%"/>
    <s v="NA"/>
    <s v="NA"/>
    <s v="NA"/>
    <s v=" "/>
    <s v=" "/>
    <s v="NA"/>
  </r>
  <r>
    <n v="5"/>
    <x v="0"/>
    <s v="Gestión de las Comunicaciones Internas y Externas"/>
    <x v="2"/>
    <x v="0"/>
    <x v="4"/>
    <s v="Medir el cumplimiento en la atención de incidentes reportados a la mesa de ayuda mediante el aplicativo de reporte de incidentes tecnologicos"/>
    <x v="2"/>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301"/>
    <n v="309"/>
    <n v="0.97411003236245952"/>
    <s v="(= 100%)"/>
    <s v="BUENO"/>
    <s v="Para el mes de Julio se denota una mejora en el tiempo de respuesta y se crea una mesa de ayuda aleatoria de CONTROLDOC que muestra mejores resultados."/>
    <m/>
    <n v="1"/>
    <n v="208"/>
    <n v="232"/>
    <n v="0.89655172413793105"/>
    <s v="(= 100%)"/>
    <s v="BUENO"/>
    <s v="Para el mes de agosto se denota una mejora en el tiempo de respuesta y se crea una mesa de ayuda aleatoria de CONTROLDOC que muestra mejores resultados."/>
    <m/>
    <n v="1"/>
    <n v="211"/>
    <n v="226"/>
    <n v="0.9336283185840708"/>
    <s v="(= 100%)"/>
    <s v="BUENO"/>
    <s v="Para el mes de septiembre se denota una mejora en el tiempo de respuesta y se crea una mesa de ayuda aleatoria de CONTROLDOC que muestra mejores resultados."/>
    <m/>
    <n v="0.93476335836148705"/>
    <n v="0.93476335836148705"/>
    <x v="3"/>
    <n v="1"/>
    <n v="207"/>
    <n v="221"/>
    <n v="0.93665158371040724"/>
    <s v="(= 100%)"/>
    <s v="BUENO"/>
    <s v="Para el mes de Abril se denota una mejora en el tiempo de respuesta y se crea una mesa de ayuda aleatoria de control doc que muestg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s v="BUENO"/>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s v="REGULAR"/>
  </r>
  <r>
    <n v="6"/>
    <x v="0"/>
    <s v="Gestión de las Comunicaciones Internas y Externas"/>
    <x v="2"/>
    <x v="0"/>
    <x v="5"/>
    <s v="Medir la disponibilidad de los aplicativos misionales y funcionales de la entidad"/>
    <x v="2"/>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Julio no se presentó inactividad de los servidores por lo cual presenta un resultado óptimo del 100%._x000a_2. Este resultado está consolidado y al estar al 100 % no tiene variación."/>
    <m/>
    <n v="1"/>
    <n v="720"/>
    <n v="720"/>
    <n v="1"/>
    <s v="(= 100%)"/>
    <s v="EXCELENTE"/>
    <s v="1. Para el mes de agosto no se presentó inactividad de los servidores por lo cual presenta un resultado óptimo del 100%._x000a_2. Este resultado está consolidado y al estar al 100 % no tiene variación."/>
    <m/>
    <n v="1"/>
    <n v="720"/>
    <n v="720"/>
    <n v="1"/>
    <s v="(= 100%)"/>
    <s v="EXCELENTE"/>
    <s v="1. Para el mes de septiembre no se presentó inactividad de los servidores por lo cual presenta un resultado óptimo del 100%._x000a_2. Este resultado está consolidado y al estar al 100 % no tiene variación."/>
    <m/>
    <n v="1"/>
    <n v="1"/>
    <x v="0"/>
    <n v="1"/>
    <n v="720"/>
    <n v="720"/>
    <n v="1"/>
    <s v="(= 100%)"/>
    <s v="EXCELENTE"/>
    <s v="&quot;1, Para el mes de Abril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quot;1, Para el mes de May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
    <s v="&quot;1, Para el mes de Junio no se presentó inactividad de los servidores por lo cual presenta un resultado óptimo del 100%,_x000a_2, Este resultado se promedia ya que la medición entregada de este primer trimestre se hizo consolidada y al estar al 100 % no tiene variación.&quot;_x000a_"/>
    <m/>
    <n v="1"/>
    <n v="1"/>
    <s v="Excelente "/>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s v="EXCELENTE"/>
  </r>
  <r>
    <n v="7"/>
    <x v="0"/>
    <s v="Gestión Estratégica"/>
    <x v="2"/>
    <x v="1"/>
    <x v="6"/>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m/>
    <m/>
    <m/>
    <n v="0.71"/>
    <s v="(=100%)"/>
    <s v="REGULAR"/>
    <s v="Corresponde al avance ponderado de los productos del Plan de Acción en referencia al avance de las metas establecidas."/>
    <m/>
    <n v="0.71"/>
    <n v="0.71"/>
    <x v="2"/>
    <m/>
    <m/>
    <m/>
    <s v=" "/>
    <s v="(=100%)"/>
    <m/>
    <m/>
    <m/>
    <m/>
    <m/>
    <m/>
    <s v=" "/>
    <s v="(=100%)"/>
    <m/>
    <m/>
    <m/>
    <n v="1"/>
    <n v="0"/>
    <n v="0"/>
    <n v="0.87"/>
    <s v="(=100%)"/>
    <s v="BUENO"/>
    <s v="Corresponde al avance ponderado de los productos del Plan de Acción en referencia al avance de las metas establecidas."/>
    <m/>
    <n v="0.87"/>
    <n v="0.87"/>
    <s v="BUENO"/>
    <n v="1"/>
    <m/>
    <m/>
    <s v=" "/>
    <s v="(=100%)"/>
    <m/>
    <m/>
    <m/>
    <n v="1"/>
    <m/>
    <m/>
    <s v=" "/>
    <s v="(=100%)"/>
    <m/>
    <m/>
    <m/>
    <n v="1"/>
    <n v="95"/>
    <n v="100"/>
    <n v="0.95"/>
    <s v="(=100%)"/>
    <s v="BUENO"/>
    <s v="El avance de los productos fue del 95% lo que es bueno parala gestion en el primer trimestre del año "/>
    <m/>
    <n v="0.95"/>
    <n v="0.95"/>
    <s v="BUENO"/>
  </r>
  <r>
    <n v="8"/>
    <x v="0"/>
    <s v="Gestión Estratégica"/>
    <x v="2"/>
    <x v="1"/>
    <x v="7"/>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m/>
    <m/>
    <m/>
    <n v="0.71"/>
    <s v="(=100%)"/>
    <s v="REGULAR"/>
    <s v="Corresponde al avance ponderado de todas las actividades del Plan de Acción."/>
    <m/>
    <n v="0.71"/>
    <n v="0.71"/>
    <x v="2"/>
    <m/>
    <m/>
    <m/>
    <s v=" "/>
    <s v="(=100%)"/>
    <m/>
    <m/>
    <m/>
    <m/>
    <m/>
    <m/>
    <s v=" "/>
    <s v="(=100%)"/>
    <m/>
    <m/>
    <m/>
    <n v="1"/>
    <n v="0"/>
    <n v="0"/>
    <n v="0.56000000000000005"/>
    <s v="(=100%)"/>
    <s v="MALO"/>
    <s v="Corresponde al avance ponderado de todas las actividades del Plan de Acción."/>
    <m/>
    <n v="0.56000000000000005"/>
    <n v="0.56000000000000005"/>
    <s v="MALO"/>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s v="MALO"/>
  </r>
  <r>
    <n v="9"/>
    <x v="0"/>
    <s v="Gestión Estratégica"/>
    <x v="2"/>
    <x v="1"/>
    <x v="8"/>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m/>
    <m/>
    <m/>
    <n v="0.86"/>
    <s v="(=100%)"/>
    <s v="BUENO"/>
    <s v="Corresponde al avance ponderado de las actividades a cumplir en el periodo del Plan de Acción."/>
    <m/>
    <n v="0.86"/>
    <n v="0.86"/>
    <x v="3"/>
    <m/>
    <m/>
    <m/>
    <s v=" "/>
    <s v="(=100%)"/>
    <m/>
    <m/>
    <m/>
    <m/>
    <m/>
    <m/>
    <s v=" "/>
    <s v="(=100%)"/>
    <m/>
    <m/>
    <m/>
    <n v="1"/>
    <n v="0"/>
    <n v="0"/>
    <n v="0.82"/>
    <s v="(=100%)"/>
    <s v="BUENO"/>
    <s v="Corresponde al avance ponderado de las actividades a cumplir en el periodo del Plan de Acción."/>
    <m/>
    <n v="0.82"/>
    <n v="0.82"/>
    <s v="BUENO"/>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s v="BUENO"/>
  </r>
  <r>
    <n v="10"/>
    <x v="0"/>
    <s v="Gestión Estratégica"/>
    <x v="2"/>
    <x v="0"/>
    <x v="9"/>
    <s v="Controlar el tiempo de expedición de las viabilidades solicitadas"/>
    <x v="1"/>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m/>
    <m/>
    <m/>
    <s v=" "/>
    <s v="(=100%)"/>
    <m/>
    <m/>
    <m/>
    <m/>
    <m/>
    <x v="1"/>
    <m/>
    <m/>
    <m/>
    <s v=" "/>
    <s v="(=100%)"/>
    <m/>
    <m/>
    <m/>
    <m/>
    <m/>
    <m/>
    <s v=" "/>
    <s v="(=100%)"/>
    <m/>
    <m/>
    <m/>
    <m/>
    <n v="398"/>
    <n v="398"/>
    <n v="1"/>
    <s v="(=100%)"/>
    <s v="Excelente "/>
    <s v="Durante el segundo semestre del año se tramitaron 398 viabilidades en un tiempo no mayor a 2 dias"/>
    <m/>
    <n v="1"/>
    <n v="1"/>
    <s v="Excelente "/>
    <n v="1"/>
    <s v="NA"/>
    <s v="NA"/>
    <s v=" "/>
    <s v="(=100%)"/>
    <s v="NA"/>
    <s v="NA"/>
    <s v="NA"/>
    <n v="1"/>
    <s v="NA"/>
    <s v="NA"/>
    <s v=" "/>
    <s v="(=100%)"/>
    <s v="NA"/>
    <s v="NA"/>
    <s v="NA"/>
    <n v="1"/>
    <s v="NA"/>
    <s v="NA"/>
    <s v=" "/>
    <s v="(=100%)"/>
    <s v="NA"/>
    <s v="NA"/>
    <s v="NA"/>
    <s v=" "/>
    <s v=" "/>
    <s v="NA"/>
  </r>
  <r>
    <n v="11"/>
    <x v="0"/>
    <s v="Gestión de Asuntos Jurídicos"/>
    <x v="3"/>
    <x v="0"/>
    <x v="10"/>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s v=" "/>
    <s v="(=100%)"/>
    <m/>
    <m/>
    <m/>
    <m/>
    <m/>
    <m/>
    <s v=" "/>
    <s v="(=100%)"/>
    <m/>
    <m/>
    <m/>
    <n v="1"/>
    <n v="72"/>
    <n v="73"/>
    <n v="0.98630136986301364"/>
    <s v="(=100%)"/>
    <s v="BUENO"/>
    <s v="Durante el III Trimestre del año 2019, se brindó asistencia a setenta y dos (72) audiencias."/>
    <m/>
    <n v="0.98630136986301364"/>
    <n v="0.98630136986301364"/>
    <x v="3"/>
    <m/>
    <m/>
    <m/>
    <s v=" "/>
    <s v="(=100%)"/>
    <m/>
    <m/>
    <m/>
    <m/>
    <m/>
    <m/>
    <s v=" "/>
    <s v="(=100%)"/>
    <m/>
    <m/>
    <m/>
    <n v="1"/>
    <n v="49"/>
    <n v="49"/>
    <n v="1"/>
    <s v="(=100%)"/>
    <s v="EXCELENTE"/>
    <s v="Durante el II Trimestre del año 2019, se brindo asistencia a Cuarenta y Nueve (49) audiencias"/>
    <m/>
    <n v="1"/>
    <n v="1"/>
    <s v="EXCELENTE"/>
    <n v="1"/>
    <m/>
    <m/>
    <s v=" "/>
    <s v="(=100%)"/>
    <m/>
    <m/>
    <m/>
    <n v="1"/>
    <m/>
    <m/>
    <s v=" "/>
    <s v="(=100%)"/>
    <m/>
    <m/>
    <m/>
    <n v="1"/>
    <n v="65"/>
    <n v="65"/>
    <n v="1"/>
    <s v="(=100%)"/>
    <s v="EXCELENTE"/>
    <s v="Durante el I Trimestre del año 2019, se brindo asistencia a Sesenta y Cinco (65) audiencias"/>
    <m/>
    <n v="1"/>
    <n v="1"/>
    <s v="EXCELENTE"/>
  </r>
  <r>
    <n v="12"/>
    <x v="0"/>
    <s v="Gestión de Asuntos Jurídicos"/>
    <x v="3"/>
    <x v="0"/>
    <x v="11"/>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s v=" "/>
    <s v="(=100%)"/>
    <m/>
    <m/>
    <m/>
    <m/>
    <m/>
    <m/>
    <s v=" "/>
    <s v="(=100%)"/>
    <m/>
    <m/>
    <m/>
    <n v="1"/>
    <n v="95"/>
    <n v="95"/>
    <n v="1"/>
    <s v="(=100%)"/>
    <s v="EXCELENTE"/>
    <s v="Durante el III Trimestre del año 2019, fueron analizadas noventa y cinco (95) Conciliaciones."/>
    <m/>
    <n v="1"/>
    <n v="1"/>
    <x v="0"/>
    <m/>
    <m/>
    <m/>
    <s v=" "/>
    <s v="(=100%)"/>
    <m/>
    <m/>
    <m/>
    <m/>
    <m/>
    <m/>
    <s v=" "/>
    <s v="(=100%)"/>
    <m/>
    <m/>
    <m/>
    <n v="1"/>
    <n v="11"/>
    <n v="11"/>
    <n v="1"/>
    <s v="(=100%)"/>
    <s v="EXCELENTE"/>
    <s v="Durante el II Trimestre del año 2019, fueron analizadas Once (11) fichas en Comité"/>
    <m/>
    <n v="1"/>
    <n v="1"/>
    <s v="EXCELENTE"/>
    <n v="1"/>
    <m/>
    <m/>
    <s v=" "/>
    <s v="(=100%)"/>
    <m/>
    <m/>
    <m/>
    <n v="1"/>
    <m/>
    <m/>
    <s v=" "/>
    <s v="(=100%)"/>
    <m/>
    <m/>
    <m/>
    <n v="1"/>
    <n v="20"/>
    <n v="20"/>
    <n v="1"/>
    <s v="(=100%)"/>
    <s v="EXCELENTE"/>
    <s v="Durante el I Trimestre del año 2019, fueron analizadas Veinte (20) fichas en Comité"/>
    <m/>
    <n v="1"/>
    <n v="1"/>
    <s v="EXCELENTE"/>
  </r>
  <r>
    <n v="13"/>
    <x v="0"/>
    <s v="Gestión de Asuntos Jurídicos"/>
    <x v="3"/>
    <x v="0"/>
    <x v="12"/>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s v=" "/>
    <s v="(=100%)"/>
    <m/>
    <m/>
    <m/>
    <m/>
    <m/>
    <m/>
    <s v=" "/>
    <s v="(=100%)"/>
    <m/>
    <m/>
    <m/>
    <n v="0.95"/>
    <n v="17"/>
    <n v="17"/>
    <n v="1"/>
    <s v="(=100%)"/>
    <s v="EXCELENTE"/>
    <s v="Durante el III Trimestre del año 2019, la Oficina Asesora Jurídica brindo asesoría a las diferentes Oficinas y Subdirecciones de la UAECOB en los relacionado con estudios previos, revisión de objeto, obligaciones, y valores."/>
    <m/>
    <n v="1"/>
    <n v="1"/>
    <x v="0"/>
    <m/>
    <m/>
    <m/>
    <s v=" "/>
    <s v="(=100%)"/>
    <m/>
    <m/>
    <m/>
    <m/>
    <m/>
    <m/>
    <s v=" "/>
    <s v="(=100%)"/>
    <m/>
    <m/>
    <m/>
    <n v="0.95"/>
    <n v="106"/>
    <n v="106"/>
    <n v="1"/>
    <s v="(=100%)"/>
    <s v="EXCELENTE"/>
    <s v="Durante el II Trimestre del año 2019, la Oficina Asesora Jurídica brindo asesoria a las diferentes Oficinas y Subdirecciones de la UAECOB en los relacionado con estudios previos, revisión de objeto, obligaciones, valores"/>
    <m/>
    <n v="1"/>
    <n v="1"/>
    <s v="EXCELENTE"/>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s v="EXCELENTE"/>
  </r>
  <r>
    <n v="14"/>
    <x v="0"/>
    <s v="Gestión de Asuntos Jurídicos"/>
    <x v="3"/>
    <x v="0"/>
    <x v="13"/>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s v=" "/>
    <s v="≤3"/>
    <m/>
    <m/>
    <m/>
    <n v="0"/>
    <n v="0"/>
    <n v="0"/>
    <n v="0"/>
    <s v="≤3"/>
    <s v="EXCELENTE"/>
    <s v="Durante los meses de julio y agosto del 2019 no se suscribieron minutas de contratos de prestación de servicios, en virtud de la Ley 996 de 2005/ley de garantías."/>
    <m/>
    <m/>
    <m/>
    <m/>
    <m/>
    <s v="≤3"/>
    <s v="EXCELENTE"/>
    <m/>
    <m/>
    <n v="0"/>
    <n v="0"/>
    <x v="0"/>
    <m/>
    <m/>
    <m/>
    <s v=" "/>
    <s v="≤3"/>
    <m/>
    <m/>
    <m/>
    <m/>
    <m/>
    <m/>
    <s v=" "/>
    <s v="≤3"/>
    <m/>
    <m/>
    <m/>
    <n v="4"/>
    <n v="2"/>
    <n v="2"/>
    <n v="1"/>
    <s v="≤3"/>
    <s v="EXCELENTE"/>
    <s v="Durante los meses de Mayo y Junio del 2019 el promedio en la elaboración de la minutas de prestación de servicios por parte de la Oficina Asesora Jurídica fue de Un (1)día, cumpliendo con el parametro exigido en el Indicador"/>
    <m/>
    <n v="1"/>
    <n v="1"/>
    <s v="EXCELENTE"/>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n v="0"/>
  </r>
  <r>
    <n v="15"/>
    <x v="0"/>
    <s v="Gestión de Asuntos Jurídicos"/>
    <x v="3"/>
    <x v="1"/>
    <x v="14"/>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m/>
    <m/>
    <m/>
    <s v=" "/>
    <n v="1"/>
    <m/>
    <m/>
    <m/>
    <m/>
    <m/>
    <m/>
    <s v=" "/>
    <n v="1"/>
    <m/>
    <m/>
    <m/>
    <n v="1"/>
    <n v="62"/>
    <n v="62"/>
    <n v="1"/>
    <n v="1"/>
    <s v="EXCELENTE"/>
    <s v="La oficina Asesora Jurídica dio respuesta a sesenta y dos (62) solicitudes de certificados y circulares las cuales fueron tramitados en su totalidad."/>
    <m/>
    <n v="1"/>
    <n v="1"/>
    <x v="0"/>
    <m/>
    <m/>
    <m/>
    <s v=" "/>
    <n v="1"/>
    <m/>
    <m/>
    <m/>
    <m/>
    <m/>
    <m/>
    <s v=" "/>
    <n v="1"/>
    <m/>
    <m/>
    <m/>
    <n v="1"/>
    <n v="48"/>
    <n v="48"/>
    <n v="1"/>
    <n v="1"/>
    <s v="EXCELENTE"/>
    <s v="Durante el II Trimestre del año 2019, se tramitaron 48 peticiones, correspondientes a (Circulares, Certificados y requerimientos)"/>
    <m/>
    <n v="1"/>
    <n v="1"/>
    <s v="EXCELENTE"/>
    <n v="1"/>
    <m/>
    <m/>
    <s v=" "/>
    <n v="1"/>
    <m/>
    <m/>
    <m/>
    <n v="1"/>
    <m/>
    <m/>
    <s v=" "/>
    <n v="1"/>
    <m/>
    <m/>
    <m/>
    <n v="1"/>
    <n v="85"/>
    <n v="85"/>
    <n v="1"/>
    <n v="1"/>
    <s v="EXCELENTE"/>
    <s v="Durante el I Trimestre del año 2019, se tramitaron 85 peticiones, correspondientes a (Circulares, Certificados y requerimientos)"/>
    <m/>
    <n v="1"/>
    <n v="1"/>
    <s v="EXCELENTE"/>
  </r>
  <r>
    <n v="16"/>
    <x v="1"/>
    <s v="Conocimiento del Riesgo"/>
    <x v="4"/>
    <x v="0"/>
    <x v="15"/>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45"/>
    <n v="45"/>
    <n v="1"/>
    <s v="&gt;=100%"/>
    <s v="EXCELENTE"/>
    <s v="Se emitieron para el mes de Julio 45 constancias solicitadas por los usuarios."/>
    <m/>
    <n v="1"/>
    <n v="42"/>
    <n v="42"/>
    <n v="1"/>
    <s v="&gt;=100%"/>
    <s v="EXCELENTE"/>
    <s v="Se emitieron para el mes de agosto 42 constancias solicitadas por los usuarios."/>
    <m/>
    <n v="1"/>
    <n v="56"/>
    <n v="56"/>
    <n v="1"/>
    <s v="&gt;=100%"/>
    <s v="EXCELENTE"/>
    <s v="Se emitieron para el mes de septiembre cincuenta y seis (56) constancias solicitadas por los usuarios."/>
    <m/>
    <n v="1"/>
    <n v="1"/>
    <x v="0"/>
    <n v="1"/>
    <n v="43"/>
    <n v="43"/>
    <n v="1"/>
    <s v="&gt;=100%"/>
    <s v="EXCELENTE"/>
    <s v="Se emitieron para el mes de Abril  43 contancias solictadas por los usuarios"/>
    <m/>
    <n v="1"/>
    <n v="45"/>
    <n v="45"/>
    <n v="1"/>
    <s v="&gt;=100%"/>
    <s v="EXCELENTE"/>
    <s v="Se emitieron para el mes de Mayo 45 contancias solictadas por los usuarios"/>
    <m/>
    <n v="1"/>
    <n v="43"/>
    <n v="43"/>
    <n v="1"/>
    <s v="&gt;=100%"/>
    <s v="EXCELENTE"/>
    <s v="Se emitieron para el mes de Junio 43 contancias solictadas por los usuarios"/>
    <m/>
    <n v="1"/>
    <n v="1"/>
    <s v="EXCELENTE"/>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s v="EXCELENTE"/>
  </r>
  <r>
    <n v="17"/>
    <x v="1"/>
    <s v="Conocimiento del Riesgo"/>
    <x v="4"/>
    <x v="0"/>
    <x v="16"/>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0"/>
    <n v="10"/>
    <n v="1"/>
    <s v="&gt;=100%"/>
    <s v="EXCELENTE"/>
    <s v="Para la vigencia se realizaron 10 investigaciones debido a las activaciones realizadas, en la cuales se determinaron las causas de las 10 investigaciones."/>
    <m/>
    <n v="1"/>
    <n v="21"/>
    <n v="21"/>
    <n v="1"/>
    <s v="&gt;=100%"/>
    <s v="EXCELENTE"/>
    <s v="Para la vigencia se realizaron 21 investigaciones debido a las activaciones realizadas en las cuales se determinaron las causas a todas."/>
    <m/>
    <n v="1"/>
    <n v="17"/>
    <n v="17"/>
    <n v="1"/>
    <s v="&gt;=100%"/>
    <s v="EXCELENTE"/>
    <s v="Para la vigencia se realizaron 17 investigaciones debido a las activaciones realizadas, en la cual se determinó la causa de las 17 investigaciones."/>
    <m/>
    <n v="1"/>
    <n v="1"/>
    <x v="0"/>
    <n v="1"/>
    <n v="13"/>
    <n v="13"/>
    <n v="1"/>
    <s v="&gt;=100%"/>
    <s v="EXCELENTE"/>
    <s v="Para la vigencia se realizaron  13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en la cuales se determinaron las causas a todas"/>
    <m/>
    <n v="1"/>
    <n v="1"/>
    <s v="EXCELENTE"/>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s v="EXCELENTE"/>
  </r>
  <r>
    <n v="18"/>
    <x v="1"/>
    <s v="Conocimiento del Riesgo"/>
    <x v="4"/>
    <x v="0"/>
    <x v="17"/>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45"/>
    <n v="48"/>
    <n v="0.9375"/>
    <s v="&gt;=80%"/>
    <s v="EXCELENTE"/>
    <s v="Para el mes de Julio de 2019, se capacitaron tres (3) brigadas contraincendios; reportando las personas que participaron y aprobaron."/>
    <m/>
    <n v="0.8"/>
    <n v="32"/>
    <n v="42"/>
    <n v="0.76190476190476186"/>
    <s v="&gt;=80%"/>
    <s v="REGULAR"/>
    <s v="Para el mes de agosto de 2019, se capacitaron dos (2) brigadas contraincendios; reportando las personas que participaron y aprobaron."/>
    <m/>
    <n v="0.8"/>
    <n v="36"/>
    <n v="46"/>
    <n v="0.78260869565217395"/>
    <s v="&gt;=80%"/>
    <s v="REGULAR"/>
    <s v="Se capacitaron 2 grupos de empresas; uno de ellos conformado por 8 pequeñas empresas; Igualmente se capacitó una empresa adicional, para un total de dos grupos. _x000a_Las empresas reportadas corresponden a lo programado para la vigencia."/>
    <m/>
    <n v="0.8273378191856452"/>
    <n v="0.8273378191856452"/>
    <x v="0"/>
    <n v="0.8"/>
    <n v="69"/>
    <n v="80"/>
    <n v="0.86250000000000004"/>
    <s v="&gt;=80%"/>
    <s v="EXCELENTE"/>
    <s v="Se capacitaron 4 brigadas  contra incedio las cuales corresponden a las personas reportadas"/>
    <m/>
    <n v="0.8"/>
    <n v="81"/>
    <n v="92"/>
    <n v="0.88043478260869568"/>
    <s v="&gt;=80%"/>
    <s v="EXCELENTE"/>
    <s v="Se capacitaron 11 brigadas  contra incedio las cuales corresponden a las personas reportadas"/>
    <m/>
    <n v="0.8"/>
    <n v="66"/>
    <n v="75"/>
    <n v="0.88"/>
    <s v="&gt;=80%"/>
    <s v="EXCELENTE"/>
    <s v="Se capacitaron 10 brigadas  contra incedio las cuales corresponden a las personas reportadas"/>
    <m/>
    <n v="0.8743115942028985"/>
    <n v="0.8743115942028985"/>
    <s v="EXCELENTE"/>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s v="EXCELENTE"/>
  </r>
  <r>
    <n v="19"/>
    <x v="2"/>
    <s v="Conocimiento del Riesgo"/>
    <x v="4"/>
    <x v="0"/>
    <x v="18"/>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8"/>
    <n v="8"/>
    <n v="1"/>
    <s v="&gt;=85%"/>
    <s v="EXCELENTE"/>
    <s v="Se realizan 8 visitas de verificación aleatorias a los conceptos de bajo riesgo emitidos por la entidad y se ratifican todas las visitas."/>
    <m/>
    <n v="0.85"/>
    <n v="6"/>
    <n v="6"/>
    <n v="1"/>
    <s v="&gt;=85%"/>
    <s v="EXCELENTE"/>
    <s v="Se realizan 6 visitas de verificación aleatorias a los conceptos de bajo riesgo emitidos por la entidad y se ratifican todas las visitas."/>
    <m/>
    <n v="0.85"/>
    <n v="4"/>
    <n v="4"/>
    <n v="1"/>
    <s v="&gt;=85%"/>
    <s v="EXCELENTE"/>
    <s v="Se realizan 4 visitas de verificación aleatorias a los conceptos de bajo riesgo emitidos por la entidad y se ratifican todas las visitas."/>
    <m/>
    <n v="1"/>
    <n v="1"/>
    <x v="0"/>
    <n v="0.85"/>
    <n v="5"/>
    <n v="5"/>
    <n v="1"/>
    <s v="&gt;=85%"/>
    <s v="EXCELENTE"/>
    <s v="Se realizan 5 visitas de verificacion aleatorias a los conceptos de bajo riesgo emitidos por la entidad y se ratifican todos las visitas."/>
    <m/>
    <n v="0.85"/>
    <n v="2"/>
    <n v="2"/>
    <n v="1"/>
    <s v="&gt;=85%"/>
    <s v="EXCELENTE"/>
    <s v="Se realizan 2 visitas de verificacion aleatorias a los conceptos de bajo riesgo emitidos por la entidad y se ratifican todos las visitas."/>
    <m/>
    <n v="0.85"/>
    <n v="12"/>
    <n v="12"/>
    <n v="1"/>
    <s v="&gt;=85%"/>
    <s v="EXCELENTE"/>
    <s v="Se realizan 12 visitas de verificacion aleatorias a los conceptos de bajo riesgo emitidos por la entidad y se ratifican todos las visitas."/>
    <m/>
    <n v="1"/>
    <n v="1"/>
    <s v="EXCELENTE"/>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s v="EXCELENTE"/>
  </r>
  <r>
    <n v="20"/>
    <x v="2"/>
    <s v="Conocimiento del Riesgo"/>
    <x v="4"/>
    <x v="0"/>
    <x v="19"/>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2"/>
    <n v="32"/>
    <n v="1"/>
    <s v="&gt;=100%"/>
    <s v="EXCELENTE"/>
    <s v="Se reportan 32 eventos masivos ya que en el mes de Julio aumentaron, debido a que los empresarios dedicados a realizar eventos de aglomeración de público retomaron sus actividades luego de la Copa América."/>
    <m/>
    <n v="1"/>
    <n v="65"/>
    <n v="65"/>
    <n v="1"/>
    <s v="&gt;=100%"/>
    <s v="EXCELENTE"/>
    <s v="Se reporta 65 eventos masivos, en el mes de agosto se incrementó debido a que se realiza el festival de verano y temporadas de teatro en la capital."/>
    <m/>
    <n v="1"/>
    <n v="33"/>
    <n v="33"/>
    <n v="1"/>
    <s v="&gt;=100%"/>
    <s v="EXCELENTE"/>
    <s v="Se reportaron 33 eventos masivos en el mes de septiembre; se mantiene el número de eventos debido a que se realizaron diferentes conciertos en el movistar arena, temporadas de teatro y el oktoberfest."/>
    <m/>
    <n v="1"/>
    <n v="1"/>
    <x v="0"/>
    <n v="1"/>
    <n v="18"/>
    <n v="18"/>
    <n v="1"/>
    <s v="&gt;=100%"/>
    <s v="EXCELENTE"/>
    <s v="Se reporta 18 eventos masivos ya que en el mes de Abril  se disminuyo debido al que se realizo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
    <m/>
    <n v="1"/>
    <n v="17"/>
    <n v="17"/>
    <n v="1"/>
    <s v="&gt;=100%"/>
    <s v="EXCELENTE"/>
    <s v="Se reporta 17 eventos masivos ya que en el mes de Junio  se disminuye debido al que los empresarios dedicados a realizar eventos de aglomeración de público por motivo de copa América adelantaron eventos."/>
    <m/>
    <n v="1"/>
    <n v="1"/>
    <s v="EXCELENTE"/>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s v="EXCELENTE"/>
  </r>
  <r>
    <n v="21"/>
    <x v="2"/>
    <s v="Conocimiento del Riesgo"/>
    <x v="4"/>
    <x v="0"/>
    <x v="20"/>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4075"/>
    <n v="4429"/>
    <n v="0.92007225107247681"/>
    <s v="&gt;=80%"/>
    <s v="EXCELENTE"/>
    <s v="Se realizaron las revisiones técnicas en los tiempos establecidos, con los procedimientos de acuerdo con la disponibilidad de las estaciones; a pesar de los inconvenientes presentados con la implementación del tercer turno y con la transición de los procesos de contratación."/>
    <m/>
    <n v="0.8"/>
    <n v="3596"/>
    <n v="3851"/>
    <n v="0.93378343287457799"/>
    <s v="&gt;=80%"/>
    <s v="EXCELENTE"/>
    <s v="Se realizaron las revisiones técnicas en los tiempos establecidos en los procedimientos de acuerdo con la disponibilidad de las estaciones; a pesar de los inconvenientes presentados con la implementación del tercer turno y con la transición de los procesos de contratación."/>
    <m/>
    <n v="0.8"/>
    <n v="3366"/>
    <n v="3765"/>
    <n v="0.89402390438247015"/>
    <s v="&gt;=80%"/>
    <s v="EXCELENTE"/>
    <s v="Se realizaron las revisiones técnicas en los tiempos establecidos y con los procedimientos de acuerdo con la disponibilidad de las estaciones; a pesar de los inconvenientes presentados con la implementación del tercer turno y con la transición de los procesos de contratación."/>
    <m/>
    <n v="0.91595986277650832"/>
    <n v="0.91595986277650832"/>
    <x v="0"/>
    <n v="0.8"/>
    <n v="2165"/>
    <n v="2395"/>
    <n v="0.9039665970772442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4157"/>
    <n v="4566"/>
    <n v="0.9104248795444590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3066"/>
    <n v="3375"/>
    <n v="0.908444444444444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0761197368871593"/>
    <n v="0.90761197368871593"/>
    <s v="EXCELENTE"/>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s v="EXCELENTE"/>
  </r>
  <r>
    <n v="22"/>
    <x v="1"/>
    <s v="Reducción del Riesgo"/>
    <x v="4"/>
    <x v="0"/>
    <x v="21"/>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s v=" "/>
    <s v="&gt;=100%"/>
    <m/>
    <m/>
    <m/>
    <m/>
    <m/>
    <m/>
    <s v=" "/>
    <s v="&gt;=100%"/>
    <m/>
    <m/>
    <m/>
    <m/>
    <m/>
    <m/>
    <s v=" "/>
    <s v="&gt;=100%"/>
    <m/>
    <m/>
    <m/>
    <m/>
    <m/>
    <x v="1"/>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s v="EXCELENTE"/>
    <n v="1"/>
    <s v="NA"/>
    <s v="NA"/>
    <s v=" "/>
    <s v="&gt;=100%"/>
    <s v="NA"/>
    <s v="NA"/>
    <s v="NA"/>
    <n v="1"/>
    <s v="NA"/>
    <s v="NA"/>
    <s v=" "/>
    <s v="&gt;=100%"/>
    <s v="NA"/>
    <s v="NA"/>
    <s v="NA"/>
    <n v="1"/>
    <s v="NA"/>
    <s v="NA"/>
    <s v=" "/>
    <s v="&gt;=100%"/>
    <s v="NA"/>
    <s v="NA"/>
    <s v="NA"/>
    <s v=" "/>
    <s v=" "/>
    <s v="NA"/>
  </r>
  <r>
    <n v="23"/>
    <x v="2"/>
    <s v="Reducción del Riesgo"/>
    <x v="4"/>
    <x v="0"/>
    <x v="22"/>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s v=" "/>
    <s v="&gt;=100%"/>
    <m/>
    <m/>
    <m/>
    <m/>
    <m/>
    <m/>
    <s v=" "/>
    <s v="&gt;=100%"/>
    <m/>
    <m/>
    <m/>
    <m/>
    <m/>
    <m/>
    <s v=" "/>
    <s v="&gt;=100%"/>
    <m/>
    <m/>
    <m/>
    <m/>
    <m/>
    <x v="1"/>
    <s v="N/A"/>
    <s v="N/A"/>
    <s v="N/A"/>
    <s v=" "/>
    <s v="&gt;=100%"/>
    <m/>
    <s v="N/A"/>
    <s v="N/A"/>
    <s v="N/A"/>
    <s v="N/A"/>
    <s v="N/A"/>
    <s v=" "/>
    <s v="&gt;=100%"/>
    <m/>
    <s v="N/A"/>
    <s v="N/A"/>
    <n v="1"/>
    <n v="5"/>
    <n v="5"/>
    <n v="1"/>
    <s v="&gt;=100%"/>
    <s v="EXCELENTE"/>
    <s v="Se realizan el acompañamiento a 2 simulacros y 3 asesorias en simulaciones."/>
    <m/>
    <n v="1"/>
    <n v="1"/>
    <s v="EXCELENTE"/>
    <n v="1"/>
    <s v="NA"/>
    <s v="NA"/>
    <s v=" "/>
    <s v="&gt;=100%"/>
    <s v="NA"/>
    <s v="NA"/>
    <s v="NA"/>
    <n v="1"/>
    <s v="NA"/>
    <s v="NA"/>
    <s v=" "/>
    <s v="&gt;=100%"/>
    <s v="NA"/>
    <s v="NA"/>
    <s v="NA"/>
    <n v="1"/>
    <s v="NA"/>
    <s v="NA"/>
    <s v=" "/>
    <s v="&gt;=100%"/>
    <s v="NA"/>
    <s v="NA"/>
    <s v="NA"/>
    <s v=" "/>
    <s v=" "/>
    <s v="NA"/>
  </r>
  <r>
    <n v="24"/>
    <x v="1"/>
    <s v="Conocimiento del Riesgo"/>
    <x v="4"/>
    <x v="0"/>
    <x v="23"/>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32"/>
    <n v="32"/>
    <n v="1"/>
    <s v="&gt;=100%"/>
    <s v="EXCELENTE"/>
    <s v="Se tramitan las solicitudes recibidas con el comandante de enlace en operativa y se direcciona a la estación correspondiente para su programación."/>
    <m/>
    <n v="1"/>
    <n v="34"/>
    <n v="34"/>
    <n v="1"/>
    <s v="&gt;=100%"/>
    <s v="EXCELENTE"/>
    <s v="Se tramitan las solicitudes recibidas con el comandante de enlace en operativa y se direcciona a la estación correspondiente para su programación."/>
    <m/>
    <n v="1"/>
    <n v="24"/>
    <n v="24"/>
    <n v="1"/>
    <s v="&gt;=100%"/>
    <s v="EXCELENTE"/>
    <s v="Se tramitan las solicitudes recibidas con el comandante de enlace en operativa y se direcciona a la estación correspondiente para su programación."/>
    <m/>
    <n v="1"/>
    <n v="1"/>
    <x v="0"/>
    <n v="1"/>
    <n v="58"/>
    <n v="58"/>
    <n v="1"/>
    <s v="&gt;=100%"/>
    <s v="EXCELENTE"/>
    <s v="Se tramitan las solicitude recibidas con el comandante de enlace en operativa y se direcciona a la estacion correspondiente para su programacion"/>
    <m/>
    <n v="1"/>
    <n v="85"/>
    <n v="85"/>
    <n v="1"/>
    <s v="&gt;=100%"/>
    <s v="EXCELENTE"/>
    <s v="Se tramitan las solicitude recibidas con el comandante de enlace en operativa y se direcciona a la estacion correspondiente para su programacion"/>
    <m/>
    <n v="1"/>
    <n v="29"/>
    <n v="29"/>
    <n v="1"/>
    <s v="&gt;=100%"/>
    <s v="EXCELENTE"/>
    <s v="Se tramitan las solicitude recibidas con el comandante de enlace en operativa y se direcciona a la estacion correspondiente para su programacion"/>
    <m/>
    <n v="1"/>
    <n v="1"/>
    <s v="EXCELENTE"/>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s v="EXCELENTE"/>
  </r>
  <r>
    <n v="25"/>
    <x v="0"/>
    <s v="Gestión Integral de Incendios"/>
    <x v="5"/>
    <x v="0"/>
    <x v="24"/>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s v=" "/>
    <s v="86%-100%"/>
    <m/>
    <m/>
    <m/>
    <m/>
    <m/>
    <m/>
    <s v=" "/>
    <s v="86%-100%"/>
    <m/>
    <m/>
    <m/>
    <m/>
    <n v="1"/>
    <n v="3"/>
    <n v="0.33333333333333331"/>
    <s v="86%-100%"/>
    <s v="MALO"/>
    <s v="Para el tercer trimestre de 2019, el 19 de julio de 2019, se publicó la actualización del procedimiento de rescate vehicular, el cual hace parte de los procesos misionales de la Subdirección y la Entidad."/>
    <s v="Actualizar los procedimientos para completar los necesarios en la vigencia."/>
    <n v="0.33333333333333331"/>
    <n v="0.33333333333333331"/>
    <x v="4"/>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s v="MALO"/>
    <n v="1"/>
    <m/>
    <m/>
    <s v=" "/>
    <s v="86%-100%"/>
    <m/>
    <m/>
    <m/>
    <n v="1"/>
    <m/>
    <m/>
    <s v=" "/>
    <s v="86%-100%"/>
    <m/>
    <m/>
    <m/>
    <n v="1"/>
    <n v="0"/>
    <n v="3"/>
    <n v="0"/>
    <s v="86%-100%"/>
    <s v="MALO"/>
    <s v="Durante el primer trimestre de 2019 no se han actualizado procedimientos de la Subdirección Operativa."/>
    <s v="Realizar la actualización de los procedimientos de Incendios."/>
    <n v="0"/>
    <n v="0"/>
    <s v="MALO"/>
  </r>
  <r>
    <n v="26"/>
    <x v="3"/>
    <s v="Gestión Integral de Incendios"/>
    <x v="5"/>
    <x v="0"/>
    <x v="25"/>
    <s v="Contar con la disponibilidad de personal permanente garantizando el funcionamiento."/>
    <x v="1"/>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n v="0.65"/>
    <n v="432"/>
    <n v="645"/>
    <n v="0.66976744186046511"/>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m/>
    <n v="0.65"/>
    <n v="448"/>
    <n v="645"/>
    <n v="0.6945736434108527"/>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5"/>
    <n v="439"/>
    <n v="644"/>
    <n v="0.68167701863354035"/>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8200603463495268"/>
    <n v="0.68200603463495268"/>
    <x v="0"/>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on  del tercer turno y la entrada del curso 45,  a apoyar en las estaciones, esta logrando el objetivo de cero permisos al igual  que disminur el ausentismo y asi reflejar en  la META planteada. "/>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on  del tercer turno y la entrada del curso 45,  a apoyar en las estaciones, esta logrando el objetivo de cero permisos al igual  que disminur el ausentismo y asi reflejar en  la META planteada. "/>
    <m/>
    <n v="0.61604864660230929"/>
    <n v="0.61604864660230929"/>
    <s v="EXCELENTE"/>
    <n v="0.65"/>
    <s v="NA"/>
    <s v="NA"/>
    <s v=" "/>
    <s v="&gt;=65% "/>
    <s v="NA"/>
    <s v="NA"/>
    <s v="NA"/>
    <n v="0.65"/>
    <s v="NA"/>
    <s v="NA"/>
    <s v=" "/>
    <s v="&gt;=65% "/>
    <s v="NA"/>
    <s v="NA"/>
    <s v="NA"/>
    <n v="0.65"/>
    <s v="NA"/>
    <s v="NA"/>
    <s v=" "/>
    <s v="&gt;=65% "/>
    <s v="NA"/>
    <s v="NA"/>
    <s v="NA"/>
    <s v=" "/>
    <s v=" "/>
    <s v="NA"/>
  </r>
  <r>
    <n v="27"/>
    <x v="3"/>
    <s v="Gestión Integral de Incendios"/>
    <x v="5"/>
    <x v="1"/>
    <x v="26"/>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d v="1899-12-30T08:30:00"/>
    <s v="N/A"/>
    <s v="N/A"/>
    <d v="1899-12-30T09:49:00"/>
    <s v="&lt;8:30:00"/>
    <s v="MALO"/>
    <s v="El tiempo de atención de servicios IMER resultó en 1:19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d v="1899-12-30T09:29:00"/>
    <s v="&lt;8:30:00"/>
    <s v="MALO"/>
    <s v="El tiempo de atención de servicios IMER resultó en 1:10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d v="1899-12-30T09:38:00"/>
    <s v="&lt;8:30:00"/>
    <s v="MALO"/>
    <s v="El tiempo de atención de servicios IMER resultó en 1:08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d v="1899-12-30T09:38:40"/>
    <d v="1899-12-30T09:38:40"/>
    <x v="4"/>
    <m/>
    <s v="N/A"/>
    <s v="N/A"/>
    <d v="1899-12-30T09:03:00"/>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m/>
    <s v="N/A"/>
    <s v="N/A"/>
    <d v="1899-12-30T09:29:00"/>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d v="1899-12-30T09:08:00"/>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d v="1899-12-30T09:13:20"/>
    <d v="1899-12-30T09:13:20"/>
    <s v="MALO"/>
    <d v="1899-12-30T08:30:00"/>
    <m/>
    <m/>
    <m/>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
    <n v="0"/>
    <s v="MALO"/>
  </r>
  <r>
    <n v="28"/>
    <x v="3"/>
    <s v="Gestión Integral de Incendios"/>
    <x v="5"/>
    <x v="0"/>
    <x v="27"/>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8"/>
    <n v="3158"/>
    <n v="1"/>
    <s v="86%-100%"/>
    <s v="EXCELENTE"/>
    <s v="Se realizó durante el periodo, la atención de los servicios de emergencia, conforme a las tipologías establecidas en el árbol de servicios de la entidad."/>
    <m/>
    <m/>
    <n v="3211"/>
    <n v="3211"/>
    <n v="1"/>
    <s v="86%-100%"/>
    <s v="EXCELENTE"/>
    <s v="Se realizó durante el periodo, la atención de los servicios de emergencia, conforme a las tipologías establecidas en el árbol de servicios de la entidad."/>
    <m/>
    <m/>
    <n v="3219"/>
    <n v="3219"/>
    <n v="1"/>
    <s v="86%-100%"/>
    <s v="EXCELENTE"/>
    <s v="Se realizó durante el periodo, la atención de los servicios de emergencia, conforme a las tipologías establecidas en el árbol de servicios de la entidad."/>
    <m/>
    <n v="1"/>
    <n v="1"/>
    <x v="0"/>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s v="EXCELENTE"/>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s v="EXCELENTE"/>
  </r>
  <r>
    <n v="29"/>
    <x v="0"/>
    <s v="Gestión Integrada"/>
    <x v="6"/>
    <x v="1"/>
    <x v="28"/>
    <s v="Medir la eficacia de las acciones plantedas para el SIG"/>
    <x v="0"/>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11"/>
    <n v="0"/>
    <s v=" "/>
    <s v="&gt;80%"/>
    <s v="MALO"/>
    <s v="Las acciones reportadas en la Ruta de Calidad para el trimestre no han tenido seguimiento, por lo tanto, no se puede definir si son efectivas aún. Por tal razón el indicador debe ser modificado en su periodicidad a anual."/>
    <s v="Solicitar la modificación de la periodicidad del indicador."/>
    <s v="0"/>
    <s v="0"/>
    <x v="4"/>
    <m/>
    <m/>
    <m/>
    <s v=" "/>
    <s v="&gt;80%"/>
    <m/>
    <m/>
    <m/>
    <m/>
    <m/>
    <m/>
    <s v=" "/>
    <s v="&gt;80%"/>
    <m/>
    <m/>
    <m/>
    <n v="0.8"/>
    <n v="0"/>
    <n v="0"/>
    <s v=" "/>
    <s v="&gt;80%"/>
    <s v="REGULAR"/>
    <s v="Se identificaron en la  ruta de la calidad las acciones de mejora en el plan de mejoramiento institucional,  para los Subprocesos  que integra el SIG. "/>
    <s v="Solicitar a los subprocesos con acciones vigentes, celeridad en el cumplimiento de las mismas."/>
    <n v="0"/>
    <n v="0"/>
    <s v="REGULAR"/>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s v="EXCELENTE"/>
  </r>
  <r>
    <n v="30"/>
    <x v="0"/>
    <s v="Gestión Asuntos Jurídicos"/>
    <x v="6"/>
    <x v="0"/>
    <x v="29"/>
    <s v="medir el cumplimiento de la eficacia de los trabajadores de la Oficina de control interno disciplinarios."/>
    <x v="1"/>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m/>
    <m/>
    <m/>
    <s v=" "/>
    <s v="(=)13"/>
    <m/>
    <m/>
    <m/>
    <m/>
    <m/>
    <x v="1"/>
    <m/>
    <m/>
    <m/>
    <s v=" "/>
    <s v="(=)13"/>
    <m/>
    <m/>
    <m/>
    <m/>
    <m/>
    <m/>
    <s v=" "/>
    <s v="(=)13"/>
    <m/>
    <m/>
    <m/>
    <n v="13"/>
    <n v="384"/>
    <n v="28.33"/>
    <n v="13.554535827744441"/>
    <s v="(=)13"/>
    <s v="EXCELENTE"/>
    <s v="CON EXELENCIA SE CUMPLIERON CON LAS METAS ESTABLECIDAS."/>
    <s v="N/A"/>
    <n v="13.554535827744441"/>
    <n v="13.554535827744441"/>
    <s v="EXCELENTE"/>
    <n v="13"/>
    <s v="NA"/>
    <s v="NA"/>
    <s v=" "/>
    <s v="(=)13"/>
    <s v="NA"/>
    <s v="NA"/>
    <s v="NA"/>
    <n v="13"/>
    <s v="NA"/>
    <s v="NA"/>
    <s v=" "/>
    <s v="(=)13"/>
    <s v="NA"/>
    <s v="NA"/>
    <s v="NA"/>
    <n v="13"/>
    <s v="NA"/>
    <s v="NA"/>
    <s v=" "/>
    <s v="(=)13"/>
    <s v="NA"/>
    <s v="NA"/>
    <s v="NA"/>
    <s v=" "/>
    <s v=" "/>
    <s v="NA"/>
  </r>
  <r>
    <n v="31"/>
    <x v="0"/>
    <s v="Gestión Asuntos Jurídicos"/>
    <x v="6"/>
    <x v="0"/>
    <x v="30"/>
    <s v="oportunidad en los tiempos de respuesta"/>
    <x v="2"/>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7"/>
    <n v="3.4"/>
    <n v="2.0588235294117649"/>
    <s v="&lt;=10"/>
    <s v="EXCELENTE"/>
    <s v="El compromiso del equipo de la OCID conllevó al cumplimiento efectivo del indicador."/>
    <m/>
    <n v="10"/>
    <n v="5"/>
    <n v="2.8"/>
    <n v="1.7857142857142858"/>
    <s v="&lt;=10"/>
    <s v="EXCELENTE"/>
    <s v="El compromiso del equipo de la OCID conllevó al cumplimiento efectivo del indicador."/>
    <m/>
    <n v="10"/>
    <n v="2"/>
    <n v="1.5"/>
    <n v="1.3333333333333333"/>
    <s v="&lt;=10"/>
    <s v="EXCELENTE"/>
    <s v="El compromiso del equipo de la OCID conllevó al cumplimiento efectivo del indicador."/>
    <m/>
    <n v="1.7259570494864613"/>
    <n v="1.7259570494864613"/>
    <x v="0"/>
    <n v="10"/>
    <n v="6"/>
    <n v="1.6"/>
    <n v="3.75"/>
    <s v="&lt;=10"/>
    <s v="EXCELENTE"/>
    <s v="EL COMPROMISO DEL EQUIPO DE LA OCDI CONLLEVÓ AL CUMPLIMIENTO EFECTIVO DEL INDICADOR "/>
    <s v="N/A"/>
    <n v="10"/>
    <n v="14"/>
    <n v="3.19"/>
    <n v="4.3887147335423196"/>
    <s v="&lt;=10"/>
    <s v="EXCELENTE"/>
    <s v="EL COMPROMISO DEL EQUIPO DE LA OCDI CONLLEVÓ AL CUMPLIMIENTO EFECTIVO DEL INDICADOR "/>
    <s v="N/A"/>
    <n v="10"/>
    <n v="8"/>
    <n v="3.6"/>
    <n v="2.2222222222222223"/>
    <s v="&lt;=10"/>
    <s v="EXCELENTE"/>
    <s v="EL COMPROMISO DEL EQUIPO DE LA OCDI CONLLEVÓ AL CUMPLIMIENTO EFECTIVO DEL INDICADOR "/>
    <s v="N/A"/>
    <n v="3.4536456519215135"/>
    <n v="3.4536456519215135"/>
    <s v="EXCELENTE"/>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s v="EXCELENTE"/>
  </r>
  <r>
    <n v="32"/>
    <x v="0"/>
    <s v="Gestión de PQRS"/>
    <x v="6"/>
    <x v="0"/>
    <x v="31"/>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n v="0.95689999999999997"/>
    <m/>
    <n v="0.95699999999999996"/>
    <s v="&gt;=95 %"/>
    <s v="EXCELENTE"/>
    <s v="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
    <m/>
    <n v="0.95699999999999996"/>
    <n v="0.95699999999999996"/>
    <x v="0"/>
    <m/>
    <m/>
    <m/>
    <s v=" "/>
    <s v="&gt;=95 %"/>
    <m/>
    <m/>
    <m/>
    <m/>
    <m/>
    <m/>
    <s v=" "/>
    <s v="&gt;=95 %"/>
    <m/>
    <m/>
    <m/>
    <n v="0.9"/>
    <n v="0.96899999999999997"/>
    <m/>
    <s v=" "/>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s v=" "/>
    <s v=" "/>
    <s v="EXCELENTE"/>
    <n v="0.9"/>
    <m/>
    <m/>
    <s v=" "/>
    <s v="&gt;=95 %"/>
    <m/>
    <m/>
    <m/>
    <n v="0.9"/>
    <m/>
    <m/>
    <s v=" "/>
    <s v="&gt;=95 %"/>
    <m/>
    <m/>
    <m/>
    <n v="0.9"/>
    <n v="0.9"/>
    <n v="0.9"/>
    <n v="1"/>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n v="1"/>
    <n v="1"/>
    <s v="EXCELENTE"/>
  </r>
  <r>
    <n v="33"/>
    <x v="0"/>
    <s v="Gestión de PQRS"/>
    <x v="6"/>
    <x v="1"/>
    <x v="32"/>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19"/>
    <n v="24"/>
    <n v="0.79166666666666663"/>
    <s v="&gt;=95 %"/>
    <s v="MALO"/>
    <s v="Verificando la información, se puede determinar que, de las peticiones registradas, es decir 24, las restantes 5 faltan por responder en términos para un total de efectividad del 79%."/>
    <m/>
    <n v="0.79166666666666663"/>
    <n v="0.79166666666666663"/>
    <x v="4"/>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s v="BUENO"/>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s v="BUENO"/>
  </r>
  <r>
    <n v="34"/>
    <x v="0"/>
    <s v="Gestión de PQRS"/>
    <x v="6"/>
    <x v="1"/>
    <x v="33"/>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n v="0.9"/>
    <n v="0.9"/>
    <n v="1"/>
    <s v="&gt;=90 %"/>
    <s v="EXCELENTE"/>
    <s v="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_x000a_Para este proceso se tiene en cuenta los meses de junio, julio y agosto, Informes de satisfacción. "/>
    <m/>
    <n v="1"/>
    <n v="1"/>
    <x v="0"/>
    <m/>
    <m/>
    <m/>
    <s v=" "/>
    <s v="&gt;=90 %"/>
    <m/>
    <m/>
    <m/>
    <m/>
    <m/>
    <m/>
    <s v=" "/>
    <s v="&gt;=90 %"/>
    <m/>
    <m/>
    <m/>
    <n v="0.9"/>
    <n v="0.93700000000000006"/>
    <m/>
    <s v=" "/>
    <s v="&gt;=90 %"/>
    <s v="EXCELENTE"/>
    <s v="De acuerdo con el periodo repostado se nota una baja en el indicador de satisfacción a las preguntas de las PQRS, sin embargo se cumple con la meta por encima del 90%, el cual para el perido se reporta un total de 93,7%, de igual forma hay que realizar un análisis de la baja porcentual en comparación al periodo anterior."/>
    <s v="N/A"/>
    <s v=" "/>
    <s v=" "/>
    <s v="EXCELENTE"/>
    <n v="0.9"/>
    <m/>
    <m/>
    <s v=" "/>
    <s v="&gt;=90 %"/>
    <m/>
    <m/>
    <m/>
    <n v="0.9"/>
    <m/>
    <m/>
    <s v=" "/>
    <s v="&gt;=90 %"/>
    <m/>
    <m/>
    <m/>
    <n v="0.9"/>
    <n v="0.9"/>
    <n v="0.9"/>
    <n v="1"/>
    <s v="&gt;=90 %"/>
    <s v="EXCELENTE"/>
    <s v="Se cumple con la meta establecida durante el periodo de reporte, de acuerdo a lo que respondieron los ciudadanos, es decir, los encuestados con respuesta positiva constituye a 100%, este reporte se genera con las bases de datos de enero y febrero 2019"/>
    <m/>
    <n v="1"/>
    <n v="1"/>
    <s v="EXCELENTE"/>
  </r>
  <r>
    <n v="35"/>
    <x v="0"/>
    <s v="Gestion integrada"/>
    <x v="6"/>
    <x v="0"/>
    <x v="34"/>
    <s v="Socializar al personal de la UAECOB, en el ahorro y uso eficiente de los recursos (agua, energía, gas y papel)"/>
    <x v="0"/>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m/>
    <m/>
    <m/>
    <s v=" "/>
    <n v="1"/>
    <m/>
    <m/>
    <m/>
    <m/>
    <m/>
    <m/>
    <s v=" "/>
    <n v="1"/>
    <m/>
    <m/>
    <m/>
    <n v="1"/>
    <n v="18"/>
    <n v="18"/>
    <n v="1"/>
    <n v="1"/>
    <s v="EXCELENTE"/>
    <s v="Se realizó una jornada de socialización al personal de la UAECOB, en el ahorro y uso eficiente de los recursos (agua, energía, gas y papel) en las 18 sedes."/>
    <m/>
    <n v="1"/>
    <n v="1"/>
    <x v="0"/>
    <n v="1"/>
    <m/>
    <m/>
    <s v=" "/>
    <n v="1"/>
    <m/>
    <m/>
    <m/>
    <m/>
    <m/>
    <m/>
    <s v=" "/>
    <n v="1"/>
    <m/>
    <m/>
    <m/>
    <n v="1"/>
    <n v="17"/>
    <n v="17"/>
    <n v="1"/>
    <n v="1"/>
    <s v="EXCELENTE"/>
    <s v="Se realizaron las capacitaciones programadas para el trimestre, sobre los programas de gestión Ambiental para el ahorro de los recursos y manejo de residuos."/>
    <s v="N/A"/>
    <n v="1"/>
    <n v="1"/>
    <s v="EXCELENTE"/>
    <n v="1"/>
    <m/>
    <m/>
    <s v=" "/>
    <n v="1"/>
    <m/>
    <m/>
    <m/>
    <n v="1"/>
    <m/>
    <m/>
    <s v=" "/>
    <n v="1"/>
    <m/>
    <m/>
    <m/>
    <n v="1"/>
    <n v="17"/>
    <n v="17"/>
    <n v="1"/>
    <n v="1"/>
    <s v="EXCELENTE"/>
    <s v="Se realizaron las capacitaciones programadas para el trimestre, sobre los programas de gestión Ambiental para el ahorro de los recursos y manejo de residuos."/>
    <m/>
    <n v="1"/>
    <n v="1"/>
    <s v="EXCELENTE"/>
  </r>
  <r>
    <n v="36"/>
    <x v="0"/>
    <s v="Gestión Financiera"/>
    <x v="6"/>
    <x v="0"/>
    <x v="35"/>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393"/>
    <n v="0"/>
    <s v="&lt;1%"/>
    <s v="EXCELENTE"/>
    <s v="No se presentó rechazos por parte del área Financiera en este mes, las correcciones solicitadas vía correo fueron tramitadas en su momento. "/>
    <m/>
    <n v="0.01"/>
    <n v="0"/>
    <n v="386"/>
    <n v="0"/>
    <s v="&lt;1%"/>
    <s v="EXCELENTE"/>
    <s v="En agosto no se presentó devoluciones por escrito por parte del área, las correcciones solicitadas vía correo fueron tramitadas en su momento."/>
    <m/>
    <n v="0.01"/>
    <n v="0"/>
    <n v="542"/>
    <n v="0"/>
    <s v="&lt;1%"/>
    <s v="EXCELENTE"/>
    <s v="En este mes no se presentó devoluciones por escrito por parte del área, las correcciones solicitada por correo fueron tramitadas en su momento."/>
    <m/>
    <n v="0"/>
    <n v="0"/>
    <x v="0"/>
    <n v="0.01"/>
    <n v="0"/>
    <n v="342"/>
    <n v="0"/>
    <s v="&lt;1%"/>
    <s v="EXCELENTE"/>
    <s v="En lo que respecta al mes de abril no se efectuó devoluciones por escrito, teniendo en cuenta que las correciones solicitadas por correo fueron tramitada en su momento."/>
    <m/>
    <n v="0.01"/>
    <n v="0"/>
    <n v="374"/>
    <n v="0"/>
    <s v="&lt;1%"/>
    <s v="EXCELENTE"/>
    <s v="Para el mes de mayo no se efectuaron devoluciones por escrito por parte del área, las correciones solicitadas por correo fueron tramitadas en su momento."/>
    <m/>
    <n v="0.01"/>
    <n v="0"/>
    <n v="375"/>
    <n v="0"/>
    <s v="&lt;1%"/>
    <s v="EXCELENTE"/>
    <s v="En junio no fue necesario efectuar devoluciones por escrito por parte del área, las correcciones solicitadas por correo se tramitaron en su momento."/>
    <s v="N/A"/>
    <n v="0"/>
    <n v="0"/>
    <s v="EXCELENTE"/>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s v="EXCELENTE"/>
  </r>
  <r>
    <n v="37"/>
    <x v="0"/>
    <s v="Gestión Financiera"/>
    <x v="6"/>
    <x v="0"/>
    <x v="36"/>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2"/>
    <n v="393"/>
    <n v="5.0890585241730284E-3"/>
    <s v="&lt;1%"/>
    <s v="BUENO"/>
    <s v="En este mes se presentó dos rechazos por parte de la Tesorería, cuenta invalida y cuenta no abierta."/>
    <m/>
    <n v="0.01"/>
    <n v="3"/>
    <n v="386"/>
    <n v="7.7720207253886009E-3"/>
    <s v="&lt;1%"/>
    <s v="BUENO"/>
    <s v="En lo que respecta a este mes de agosto se presentó tres rechazos por parte de la Tesorería Distrital. Por cuentas erradas o bloqueadas."/>
    <m/>
    <n v="0.01"/>
    <n v="0"/>
    <n v="542"/>
    <n v="0"/>
    <s v="&lt;1%"/>
    <s v="EXCELENTE"/>
    <s v="En septiembre no se presentó rechazos por parte de la Tesorería Distrital."/>
    <m/>
    <n v="4.2870264165205431E-3"/>
    <n v="4.2870264165205431E-3"/>
    <x v="0"/>
    <n v="0.01"/>
    <n v="1"/>
    <n v="342"/>
    <n v="2.9239766081871343E-3"/>
    <s v="&lt;1%"/>
    <s v="EXCELENTE"/>
    <s v="Para el mes de abril se presentó un rechazo por parte de la Tesoreria Distrital, cuenta no existe."/>
    <m/>
    <n v="0.01"/>
    <n v="0"/>
    <n v="374"/>
    <n v="0"/>
    <s v="&lt;1%"/>
    <s v="EXCELENTE"/>
    <s v="En mayo no se presentó rechazos por parte de la Tesoreria Distrital."/>
    <m/>
    <n v="0.01"/>
    <n v="2"/>
    <n v="375"/>
    <n v="5.3333333333333332E-3"/>
    <s v="&lt;1%"/>
    <s v="EXCELENTE"/>
    <s v="Respecto al mes de junio se presentó dos rechazos por parte de la Tesoreria Distrital por cuentas erroneas."/>
    <s v="N/A"/>
    <n v="2.7524366471734889E-3"/>
    <n v="2.7524366471734889E-3"/>
    <s v="EXCELENTE"/>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s v="EXCELENTE"/>
  </r>
  <r>
    <n v="38"/>
    <x v="0"/>
    <s v="Gestión Financiera"/>
    <x v="6"/>
    <x v="1"/>
    <x v="37"/>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n v="0.9"/>
    <m/>
    <m/>
    <s v=" "/>
    <s v="&gt;95%"/>
    <m/>
    <m/>
    <m/>
    <n v="0.9"/>
    <n v="54811119748"/>
    <n v="68828360678"/>
    <n v="0.79634498349340443"/>
    <s v="&gt;95%"/>
    <s v="BUENO"/>
    <s v="Con corte a este trimestre se giró el 79,63% de los compromisos del mismo periodo, esto corresponde a la dinámica de la unidad y los contratos suscritos."/>
    <m/>
    <n v="0.79634498349340443"/>
    <n v="0.79634498349340443"/>
    <x v="3"/>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s v="REGULAR"/>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s v="MALO"/>
  </r>
  <r>
    <n v="39"/>
    <x v="0"/>
    <s v="Gestión Financiera"/>
    <x v="6"/>
    <x v="1"/>
    <x v="38"/>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n v="1"/>
    <m/>
    <m/>
    <s v=" "/>
    <s v="&gt;95%"/>
    <m/>
    <m/>
    <m/>
    <n v="1"/>
    <n v="15528067837"/>
    <n v="24381733204"/>
    <n v="0.63687301091673454"/>
    <s v="&gt;95%"/>
    <s v="REGULAR"/>
    <s v="Al término del tercer trimestre se ha cancelado el 63,69% de las reservas presupuestadas, se espera que en lo que resta del año los pagos superen el 90%. "/>
    <m/>
    <n v="0.63687301091673454"/>
    <n v="0.63687301091673454"/>
    <x v="2"/>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s v="REGULAR"/>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s v="MALO"/>
  </r>
  <r>
    <n v="40"/>
    <x v="0"/>
    <s v="Gestión Financiera"/>
    <x v="6"/>
    <x v="1"/>
    <x v="39"/>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6478002780"/>
    <n v="73777916576"/>
    <n v="0.22334600304178695"/>
    <s v="&lt;15%"/>
    <s v="BUENO"/>
    <s v="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
    <m/>
    <n v="0.15"/>
    <n v="16170606398"/>
    <n v="78564099811"/>
    <n v="0.20582691632566638"/>
    <s v="&lt;15%"/>
    <s v="BUENO"/>
    <s v="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
    <m/>
    <n v="0.15"/>
    <n v="15749366647"/>
    <n v="84577727325"/>
    <n v="0.1862117503640312"/>
    <s v="&lt;15%"/>
    <s v="BUENO"/>
    <s v="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
    <m/>
    <n v="0.20512822324382818"/>
    <n v="0.20512822324382818"/>
    <x v="3"/>
    <n v="0.15"/>
    <n v="7358321032"/>
    <n v="39646122929"/>
    <n v="0.18560001554698302"/>
    <s v="&lt;15%"/>
    <s v="BUENO"/>
    <s v="En abril esta pendiente de comprometer el 18,56% de las disponibilidades solicitadas, esto corresponde a contratación por prestacion de servicios que aun falta, el proceso de mantenimiento del parque automotor, unas interventorias (Bellavista, Ferias y Adecuaciones), el proceso de alimentación e hidratación y el proceso recolecció y destrucción de polvora."/>
    <m/>
    <n v="0.15"/>
    <n v="9846567892"/>
    <n v="49647300068"/>
    <n v="0.19833038007129358"/>
    <s v="&lt;15%"/>
    <s v="BUENO"/>
    <s v="Con corte al mes de mayo esta pendiente por comprometer el 19,83% de lo solicitado, esto corresponde al proceso de mantenimiento del parque automotor, el proceso de alimentación e hidratación, Estudios y diseños obra de Ferias y la adquisición de elementos de protección de busqueda y rescate."/>
    <m/>
    <n v="0.15"/>
    <n v="10178875414"/>
    <n v="59910551027"/>
    <n v="0.1699012150532995"/>
    <s v="&lt;15%"/>
    <s v="BUENO"/>
    <s v="En el mes de junio esta pendiente de comprometer el 16,99% de las disponibilidades solicitadas, esto corresponde al proceso de mantenimiento del parque automotor, Estudios y diseños obra de Ferias, la adquisición de elementos de protección de busqueda y rescate y la adquisición de equipos de radio comunicación."/>
    <s v="N/A"/>
    <n v="0.18461053689052534"/>
    <n v="0.18461053689052534"/>
    <s v="BUENO"/>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s v="BUENO"/>
  </r>
  <r>
    <n v="41"/>
    <x v="0"/>
    <s v="Gestión Financiera"/>
    <x v="6"/>
    <x v="1"/>
    <x v="40"/>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57299913796"/>
    <n v="130045990000"/>
    <n v="0.4406126924482639"/>
    <n v="1"/>
    <m/>
    <s v="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
    <m/>
    <n v="1"/>
    <n v="62393493413"/>
    <n v="130045990000"/>
    <n v="0.47978021785216135"/>
    <n v="1"/>
    <s v="MALO"/>
    <s v="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
    <m/>
    <n v="1"/>
    <n v="68828360678"/>
    <n v="130045990000"/>
    <n v="0.52926169179072724"/>
    <n v="1"/>
    <s v="MALO"/>
    <s v="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0.48321820069705085"/>
    <n v="0.48321820069705085"/>
    <x v="4"/>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o, esto corresponde a la contratación de prestación de servicios, nómina y aportes, servicios públicos, las interventorias de Bellavista y de Adecuaciones, el proceso recolección y destrucción de po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ias de Bellavista y adecuación de estaciones, el proceso recolección y destrucción de polvora y unos contratos de apoyo."/>
    <s v="N/A"/>
    <n v="0.3122490479098971"/>
    <n v="0.3122490479098971"/>
    <s v="MALO"/>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s v="MALO"/>
  </r>
  <r>
    <n v="42"/>
    <x v="0"/>
    <s v="Gestion integrada"/>
    <x v="6"/>
    <x v="0"/>
    <x v="41"/>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s v=" "/>
    <n v="1"/>
    <m/>
    <m/>
    <m/>
    <m/>
    <m/>
    <m/>
    <s v=" "/>
    <n v="1"/>
    <m/>
    <m/>
    <m/>
    <m/>
    <m/>
    <m/>
    <s v=" "/>
    <n v="1"/>
    <m/>
    <m/>
    <m/>
    <m/>
    <m/>
    <x v="1"/>
    <s v="NA"/>
    <s v="NA"/>
    <s v="NA"/>
    <s v=" "/>
    <n v="1"/>
    <m/>
    <s v="NA"/>
    <s v="NA"/>
    <s v="NA"/>
    <s v="NA"/>
    <s v="NA"/>
    <s v=" "/>
    <n v="1"/>
    <m/>
    <s v="NA"/>
    <s v="NA"/>
    <s v="NA"/>
    <s v="NA"/>
    <s v="NA"/>
    <s v=" "/>
    <n v="1"/>
    <m/>
    <s v="NA"/>
    <s v="N/A"/>
    <s v=" "/>
    <s v=" "/>
    <n v="0"/>
    <s v="Por Demanda"/>
    <s v="NA"/>
    <s v="NA"/>
    <s v=" "/>
    <n v="1"/>
    <s v="NA"/>
    <s v="NA"/>
    <s v="NA"/>
    <s v="Por Demanda"/>
    <s v="NA"/>
    <s v="NA"/>
    <s v=" "/>
    <n v="1"/>
    <s v="NA"/>
    <s v="NA"/>
    <s v="NA"/>
    <s v="Por Demanda"/>
    <s v="NA"/>
    <s v="NA"/>
    <s v=" "/>
    <n v="1"/>
    <s v="NA"/>
    <s v="NA"/>
    <s v="NA"/>
    <s v=" "/>
    <s v=" "/>
    <s v="NA"/>
  </r>
  <r>
    <n v="43"/>
    <x v="0"/>
    <s v="Gestión de Infraestructura"/>
    <x v="6"/>
    <x v="0"/>
    <x v="42"/>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m/>
    <m/>
    <m/>
    <n v="0"/>
    <s v="&gt; 80"/>
    <s v="MALO"/>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n v="0"/>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n v="0"/>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
    <n v="0"/>
    <x v="4"/>
    <n v="0.8"/>
    <n v="22"/>
    <n v="27"/>
    <n v="0.81481481481481477"/>
    <s v="&gt; 80"/>
    <s v="EXCELENTE"/>
    <s v="Para el mes de Abril, el area de Infraestructura cuenta con el personal necesario e idoneo al igual que el contrato de ferreteria para suplir los requerimientos locativos, adecuacion y mejoras en las instalaciones de la UAECOB"/>
    <s v="En espera de la entrada en marcha del contrato cuyo objeto es &quot;Realizar el mantenimiento predictivo, correctivo, adecuaciones y mejoras a las instalaciones de la s dependencias de UAECOB&quot; el cual esta a la espera de la adjudicacion del contrato de Interventoria para su inicio."/>
    <n v="0.8"/>
    <n v="23"/>
    <n v="37"/>
    <n v="0.6216216216216216"/>
    <s v="&gt; 80"/>
    <s v="REGULAR"/>
    <s v="El rendimiento para evaluar el nivel de atención frente a las necesidades locativas. A sufrido una disminucion debido al empalme que se esta efectuando con el contratista que se encargara de realizar los requerimientos locativos en las instalaciones de la UAECOB y la interventoria a cargo del proyecto."/>
    <s v="En espera de la entrada en marcha del contrato cuyo objeto es &quot;Realizar el mantenimiento predictivo, correctivo, adecuaciones y mejoras a las instalaciones de la s dependencias de UAECOB&quot; el cual esta a la espera de la adjudicacion del contrato de Interventoria para su inicio."/>
    <n v="80"/>
    <n v="6"/>
    <n v="20"/>
    <n v="0.3"/>
    <s v="&gt; 80"/>
    <s v="MALO"/>
    <s v="El rendimiento para evaluar el nivel de atención frente a las necesidades locativas. A sufrido una disminucion debido al empalme que se esta efectuando con el contratista que se encargara de realizar los requerimientos locativos en las instalaciones de la UAECOB y la interventoria a cargo del proyecto."/>
    <s v="En espera de la entrada en marcha del contrato cuyo objeto es &quot;Realizar el mantenimiento predictivo, correctivo, adecuaciones y mejoras a las instalaciones de la s dependencias de UAECOB&quot; el cual esta a la espera de la adjudicacion del contrato de Interventoria para su inicio."/>
    <n v="0.5788121454788121"/>
    <n v="0.5788121454788121"/>
    <s v="MALO"/>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s v="REGULAR"/>
  </r>
  <r>
    <n v="44"/>
    <x v="0"/>
    <s v="Gestion integrada"/>
    <x v="6"/>
    <x v="0"/>
    <x v="43"/>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834"/>
    <n v="820"/>
    <n v="1.0170731707317073"/>
    <s v="&gt;95%"/>
    <s v="BUENO"/>
    <s v="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737"/>
    <n v="766"/>
    <n v="0.96214099216710181"/>
    <s v="&gt;95%"/>
    <s v="BUENO"/>
    <s v="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1246"/>
    <n v="1255"/>
    <n v="0.99282868525896417"/>
    <s v="&gt;95%"/>
    <s v="BUENO"/>
    <s v="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9068094938592444"/>
    <n v="0.99068094938592444"/>
    <x v="3"/>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78 documentos, correspondientes a un 85%."/>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827 comunicaciones, correspondientes a un 89%."/>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56 comunicaciones, correspondientes a un 86 %."/>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88720869076305142"/>
    <n v="0.88720869076305142"/>
    <s v="BUENO"/>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s v="EXCELENTE"/>
  </r>
  <r>
    <n v="45"/>
    <x v="0"/>
    <s v="Gestión Administrativa"/>
    <x v="6"/>
    <x v="0"/>
    <x v="44"/>
    <s v="Identificar faltantes del inventario "/>
    <x v="1"/>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m/>
    <m/>
    <m/>
    <s v=" "/>
    <s v="&gt;20%"/>
    <m/>
    <m/>
    <m/>
    <m/>
    <m/>
    <x v="1"/>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as eficiencia al indicador. Se esta trabajando para el cambio del mismo en el tablero."/>
    <s v="N/A"/>
    <n v="6.0992718163961478E-2"/>
    <n v="6.0992718163961478E-2"/>
    <s v="MALO"/>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 "/>
    <s v=" "/>
    <s v="NA"/>
  </r>
  <r>
    <n v="46"/>
    <x v="3"/>
    <s v="Gestión Integral de Vehículos y Equipos"/>
    <x v="7"/>
    <x v="0"/>
    <x v="45"/>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5"/>
    <n v="135"/>
    <n v="0.7777777777777777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8 % fue mayor con respecto a la meta fijada en un mínimo de 75% de disponibilidad.  Se observa una mejora mínima con relación al periodo anterior _x000a__x000a_Por otra parte, la disponibilidad vehicular siempre ha estado brindando la atención oportuna a las emergencias presentadas en cumplimiento de la misionalidad de la UAECOB._x000a_"/>
    <m/>
    <n v="0.76790123456790127"/>
    <n v="0.76790123456790127"/>
    <x v="3"/>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_x000a_"/>
    <s v="Se daran las recomendaciones a los maquinistas desde el taller del cuidado y manejo  del vehi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iculos  operativos efectivos  de primera respuesta que corresponden a carrotanques,  maquinas de altura, maquinas extintoras,  maquina matpel,  maquinas de liquidos inl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3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_x000a_"/>
    <s v="Se daran las recomendaciones a los maquinistas desde el taller del cuidado y manejo  del vehi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iculos  operativos efectivos  de primera respuesta que corresponden a carrotanques,  maquinas de altura, maquinas extintoras,  maquina matpel,  maquinas de liquidos inl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9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_x000a_"/>
    <s v="Se daran las recomendaciones a los maquinistas desde el taller del cuidado y manejo  del vehiculo."/>
    <n v="0.71352114758947049"/>
    <n v="0.71352114758947049"/>
    <s v="BUENO"/>
    <n v="0.75"/>
    <n v="33.1"/>
    <n v="49"/>
    <n v="0.6755102040816326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81653267367549"/>
    <n v="0.68981653267367549"/>
    <s v="BUENO"/>
  </r>
  <r>
    <n v="47"/>
    <x v="3"/>
    <s v="Gestión Integral de Vehículos y Equipos"/>
    <x v="7"/>
    <x v="0"/>
    <x v="46"/>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116"/>
    <n v="16"/>
    <n v="7.25"/>
    <s v="&lt; 5 DIAS "/>
    <s v="BUENO"/>
    <s v="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227"/>
    <n v="32"/>
    <n v="7.09375"/>
    <s v="&lt; 5 DIAS "/>
    <s v="BUENO"/>
    <s v="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76"/>
    <n v="16"/>
    <n v="4.75"/>
    <s v="&lt; 5 DIAS "/>
    <s v="EXCELENTE"/>
    <s v="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364583333333333"/>
    <n v="6.364583333333333"/>
    <x v="0"/>
    <s v="15 DIAS"/>
    <n v="86"/>
    <n v="34"/>
    <n v="2.5294117647058822"/>
    <s v="&lt; 5 DIAS "/>
    <s v="EXCELENTE"/>
    <s v="El tiempo de respuesta en la ejecución de mantenimientos correctivos y preventivos en taller  por el contratista REIMPODISEL a los vehículos de la UAECOB en el mes de Abril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s v="15 DIAS"/>
    <n v="126"/>
    <n v="13"/>
    <n v="9.6923076923076916"/>
    <s v="&lt; 5 DIAS "/>
    <s v="BUENO"/>
    <s v="El tiempo de respuesta en la ejecución de mantenimientos correctivos y preventivos en taller  por el contratista REIMPODISEL a los vehículos de la UAECOB en el mes de MAYO  fue en promedio 10 dias, con un indicador de Desempeño BUENO.  Se tuvo un promedio de estadía en taller de 10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_x000a_administrativa(Control y Seguimiento), lo que ha permitido oportunamente dar respuesta a los mantenimientos solicitados._x000a__x000a_El tiempo de respuesta en la ejecución de los mantenimientos correctivos y preventivos corresponde a vehiculos con garantias es decir talleres designados por los  proveedores de los  vehiculos nuevos; el indicador esta por debajo de la meta sin embargo se acerca  criticamenmte  a la meta estipulada en maximo de 15 dia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ias, con un indicador de Desempeño EXCELENTE.  Se tuvo un promedio de estadía en taller de 8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l tiempo de respuesta en la ejecución de los mantenimientos correctivos y preventivos corresponde a vehiculos con garantias es decir talleres designados por los  proveedores de los  vehiculos nuevos; el indicador esta por debajo de la meta _x000a__x000a_Es precioso manifestar que algunos vehículos se pueden considerar con vida util cumplida y antiguos  por tanto sus repuestos en algunas oportunidades son de difícil adquisición y deben ser importados lo que genera retrasos y una estadía mayor en  taller. "/>
    <m/>
    <n v="6.7614064856711913"/>
    <n v="6.7614064856711913"/>
    <s v="BUENO"/>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s v="EXCELENTE"/>
  </r>
  <r>
    <n v="48"/>
    <x v="3"/>
    <s v="Gestión Integral de Vehículos y Equipos"/>
    <x v="7"/>
    <x v="0"/>
    <x v="47"/>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1"/>
    <n v="331"/>
    <n v="0.87915407854984895"/>
    <s v="&gt;85%"/>
    <s v="EXCELENTE"/>
    <s v="En JULIO se encuentra disponible el 88% de los equipos para la operación en cuanto a: motosierras, motobombas, motot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
    <m/>
    <n v="0.8"/>
    <n v="287"/>
    <n v="331"/>
    <n v="0.86706948640483383"/>
    <s v="&gt;85%"/>
    <s v="EXCELENTE"/>
    <s v="En AGOSTO se encuentra disponible el 87%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septiembre."/>
    <m/>
    <n v="0.8"/>
    <n v="290"/>
    <n v="331"/>
    <n v="0.8761329305135952"/>
    <s v="&gt;85%"/>
    <s v="EXCELENTE"/>
    <s v="En SEPT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octubre."/>
    <m/>
    <n v="0.87411883182275929"/>
    <n v="0.87411883182275929"/>
    <x v="0"/>
    <n v="0.8"/>
    <n v="292"/>
    <n v="331"/>
    <n v="0.8821752265861027"/>
    <s v="&gt;85%"/>
    <s v="EXCELENTE"/>
    <s v="En Enero se encuentra disponible el 88%  de los equipos para la operación en cuanto a: motosierras, motobombas, mototrozadoras, generadores, equipo rescate vehicular y guadañadoras.  Dando como resultado un indicador con Desempeño EXCELENTE ._x000a__x000a_La información cambio con respecto al mes anterior, teniendo en cuenta que vario la manera de calcular el indicador, toda vez que se incluyó la información de la disponibilidad diaria de equipo menor emitida por central de radio, donde se saco el valor de los equipos de mayor rotación y la cantidad total de equipos._x000a_El indicador está dentro de los parámetros, haciendo la salvedad que no se cuenta con contrato de mantenimiento de rescate vehícular,  por tal razón no se pudo adelantar muchos trabajos pendientes._x000a__x000a_"/>
    <m/>
    <n v="0.8"/>
    <n v="304"/>
    <n v="331"/>
    <n v="0.91842900302114805"/>
    <s v="&gt;85%"/>
    <s v="EXCELENTE"/>
    <s v="En MAYO se encuentra disponible el 92%  de los equipos para la operación en cuanto a: motosierras, motobombas, mototrozadoras, generadores, equipo rescate vehicular y guadañadoras.  Dando como resultado un indicador con Desempeño EXCELENTE ,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ícular,  por tal razón no se pudo adelantar muchos trabajos pendientes._x000a__x000a_"/>
    <m/>
    <n v="0.8"/>
    <n v="294"/>
    <n v="331"/>
    <n v="0.88821752265861031"/>
    <s v="&gt;85%"/>
    <s v="EXCELENTE"/>
    <s v="En JUNIO  se encuentra disponible el 89%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ícular,  por tal razón no se pudo adelantar muchos trabajos pendientes."/>
    <m/>
    <n v="0.89627391742195373"/>
    <n v="0.89627391742195373"/>
    <s v="EXCELENTE"/>
    <n v="0.8"/>
    <n v="395"/>
    <n v="73"/>
    <n v="5.4109589041095889"/>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2.4330588089227327"/>
    <n v="2.4330588089227327"/>
    <s v="EXCELENTE"/>
  </r>
  <r>
    <n v="49"/>
    <x v="3"/>
    <s v="Gestión Logística en Emergencias"/>
    <x v="7"/>
    <x v="0"/>
    <x v="48"/>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90%"/>
    <s v="EXCELENTE"/>
    <s v="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_x000a__x000a__x000a_Resultado del indicador EXCELENTE en un 100%; puesto que todas las solicitudes requeridas fueron atendidas oportunamente._x000a_"/>
    <m/>
    <n v="0.9"/>
    <n v="3"/>
    <n v="3"/>
    <n v="1"/>
    <s v="&gt;90%"/>
    <s v="EXCELENTE"/>
    <s v="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_x000a__x000a_Resultado del indicador EXCELENTE en un 100%; puesto que todas las solicitudes requeridas fueron atendidas oportunamente._x000a_"/>
    <m/>
    <n v="0.9"/>
    <n v="1"/>
    <n v="1"/>
    <n v="1"/>
    <s v="&gt;90%"/>
    <s v="EXCELENTE"/>
    <s v="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1"/>
    <n v="1"/>
    <x v="0"/>
    <n v="0.9"/>
    <n v="3"/>
    <n v="3"/>
    <n v="1"/>
    <s v="&gt;90%"/>
    <s v="EXCELENTE"/>
    <s v="Se realizo tres (3) activaciones de apoyo Logi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on e Hidratacion: Agua, bebidas calientes ) gasolina, aceites, cadenol según  las necesidades que se presentaron._x000a__x000a__x000a_Resultado del indicador EXCELENTE en un 100%; puesto que todas las solicitudes requeridas fueron atendidas oportunamente."/>
    <m/>
    <n v="0.9"/>
    <n v="2"/>
    <n v="2"/>
    <n v="1"/>
    <s v="&gt;90%"/>
    <s v="EXCELENTE"/>
    <s v="Se realizo dos (2) activaciones de apoyo Logistico a emergencias en el mes de mayo  2019 a diferentes estaciones con números de incidente:  259642194, 250362194,   para  atender  Explosion en fabrica para mechas de tejo,  siendo atendidas en conformidad con las solicitudes realizadas para la entrega de suministros entre estos Hidratacion:  Agua, espumas, entre otros  según  las necesidades que se presentaron._x000a__x000a_Resultado del indicador EXCELENTE en un 100%; puesto que todas las solicitudes requeridas fueron atendidas oportunamente."/>
    <m/>
    <n v="0.9"/>
    <n v="3"/>
    <n v="3"/>
    <n v="1"/>
    <s v="&gt;90%"/>
    <s v="EXCELENTE"/>
    <s v="Se realizo tres (3) activaciones de apoyo Logistico a emergencias en el mes de JUNIO  2019 a diferentes estaciones con números de incidente:  492384194,   517948194,    para  atender  Incendios forestales,  siendo atendidas en conformidad con las solicitudes realizadas para la entrega de suministros entre estos (Alimentacion e Hidratacion:  Agua, Bebidas calientes   Combustible: Gasolina, Aceite, Cadenol, entre otros  según  las necesidades que se presentaron._x000a__x000a_Resultado del indicador EXCELENTE en un 100%; puesto que todas las solicitudes requeridas fueron atendidas oportunamente."/>
    <m/>
    <n v="1"/>
    <n v="1"/>
    <s v="EXCELENTE"/>
    <n v="0.9"/>
    <n v="325"/>
    <n v="331"/>
    <n v="0.98187311178247738"/>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0.99395770392749239"/>
    <n v="0.99395770392749239"/>
    <s v="EXCELENTE"/>
  </r>
  <r>
    <n v="50"/>
    <x v="0"/>
    <s v="Gestión del Talento Humano"/>
    <x v="8"/>
    <x v="0"/>
    <x v="49"/>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m/>
    <m/>
    <m/>
    <s v=" "/>
    <s v="&gt;95%"/>
    <m/>
    <m/>
    <m/>
    <m/>
    <m/>
    <m/>
    <s v=" "/>
    <s v="&gt;95%"/>
    <m/>
    <m/>
    <m/>
    <n v="0.04"/>
    <n v="12"/>
    <n v="680"/>
    <n v="1.7647058823529412E-2"/>
    <s v="&gt;95%"/>
    <s v="EXCELENTE"/>
    <s v="Para el tercer trimestre el promedio de accidentes con uno o más días de incapacidad fue de 12, con su valor más bajo en septiembre. Esto mostró un comportamiento excelente con base a la meta del 4%, aunque estuvo estable con respecto al periodo inmediatamente anterior."/>
    <m/>
    <n v="1.7647058823529412E-2"/>
    <n v="1.7647058823529412E-2"/>
    <x v="0"/>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s v="EXCELENTE"/>
    <n v="1"/>
    <m/>
    <m/>
    <s v=" "/>
    <s v="&gt;95%"/>
    <m/>
    <m/>
    <m/>
    <n v="1"/>
    <m/>
    <m/>
    <s v=" "/>
    <s v="&gt;95%"/>
    <m/>
    <m/>
    <m/>
    <n v="1"/>
    <n v="1"/>
    <n v="1"/>
    <n v="1"/>
    <s v="&gt;95%"/>
    <s v="EXCELENTE"/>
    <s v="Dentro del Plan de Bienestar se realizó la Actividad de Integración para el personal de planta de la Entidad, la cual inició en el mes de marzo de 2019"/>
    <m/>
    <n v="1"/>
    <n v="1"/>
    <s v="EXCELENTE"/>
  </r>
  <r>
    <n v="51"/>
    <x v="0"/>
    <s v="Gestión del Talento Humano"/>
    <x v="8"/>
    <x v="0"/>
    <x v="50"/>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m/>
    <m/>
    <m/>
    <s v=" "/>
    <s v="&gt;95%"/>
    <m/>
    <m/>
    <m/>
    <m/>
    <m/>
    <m/>
    <s v=" "/>
    <s v="&gt;95%"/>
    <m/>
    <m/>
    <m/>
    <n v="0.04"/>
    <n v="5648"/>
    <n v="489600"/>
    <n v="1.1535947712418301E-2"/>
    <s v="&gt;95%"/>
    <s v="EXCELENTE"/>
    <s v="Para el tercer trimestre él se cumplió con la meta del 4%, se destacan los lumbagos y enfermedades bronco-respiratorias."/>
    <m/>
    <n v="1.1535947712418301E-2"/>
    <n v="1.1535947712418301E-2"/>
    <x v="0"/>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s v="EXCELENTE"/>
    <n v="1"/>
    <m/>
    <m/>
    <s v=" "/>
    <s v="&gt;95%"/>
    <m/>
    <s v="Es precioso manifestar que algunos vehículos se pueden considerar con vida util cumplida y antiguos  por tanto sus repuestos en algunas oportunidades son de difícil adquisición y deben ser importados lo que genera retrasos y una estadía mayor en  taller. "/>
    <m/>
    <n v="1"/>
    <m/>
    <m/>
    <s v=" "/>
    <s v="&gt;95%"/>
    <m/>
    <m/>
    <m/>
    <n v="1"/>
    <n v="165"/>
    <n v="176"/>
    <n v="0.9375"/>
    <s v="&gt;95%"/>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s v="BUENO"/>
  </r>
  <r>
    <n v="52"/>
    <x v="0"/>
    <s v="Gestión del Talento Humano"/>
    <x v="8"/>
    <x v="0"/>
    <x v="51"/>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0"/>
    <n v="0"/>
    <n v="0"/>
    <s v="&gt;95%"/>
    <s v="MALO"/>
    <s v="Para el mes de julio se realizaron tres capacitaciones brindadas por el contrato 196/2018, no se han reportado por parte del contratista las evaluaciones de los mismos."/>
    <m/>
    <n v="0.8"/>
    <n v="0"/>
    <n v="0"/>
    <n v="0"/>
    <s v="&gt;95%"/>
    <s v="MALO"/>
    <s v="Para el mes de agosto se realizaron dos capacitaciones brindadas por el contrato 196/2018, no se han reportado por parte del contratista las evaluaciones de los mismos."/>
    <m/>
    <n v="0.8"/>
    <n v="0"/>
    <n v="0"/>
    <n v="0"/>
    <s v="&gt;95%"/>
    <s v="MALO"/>
    <m/>
    <s v="Para el mes de septiembre no se realizaron capacitaciones por tanto no se obtuvo evaluación de las mismas."/>
    <n v="0"/>
    <n v="0"/>
    <x v="4"/>
    <n v="0.8"/>
    <n v="187"/>
    <n v="192"/>
    <n v="0.97395833333333337"/>
    <s v="&gt;95%"/>
    <s v="EXCELENTE"/>
    <s v="Durante el mes de Abril  se realizo la capacitacion a los cursos 45 y 46, realizandose 192 evaluaciones de las cuales fueron aprovadas de forma sobresaliente el 97%"/>
    <m/>
    <n v="0.8"/>
    <n v="285"/>
    <n v="291"/>
    <n v="0.97938144329896903"/>
    <s v="&gt;95%"/>
    <s v="EXCELENTE"/>
    <s v="Durante el mes de Mayo  se realizo la capacitacion a los cursos 45 y 46, realizandose 291 evaluaciones de las cuales fueron aprobadas de forma sobresaliente el 98%"/>
    <m/>
    <n v="0.8"/>
    <n v="0"/>
    <n v="0"/>
    <s v=" "/>
    <s v="&gt;95%"/>
    <m/>
    <s v="Para el mes de junio se realizaron dos capacitaciones brindadas por el contrato 196/2018, no se han reportado por parte del contratista las evaluaciones de los mismos"/>
    <m/>
    <n v="0.9766698883161512"/>
    <n v="0.9766698883161512"/>
    <n v="0"/>
    <n v="0.8"/>
    <m/>
    <m/>
    <s v=" "/>
    <s v="&gt;95%"/>
    <m/>
    <m/>
    <m/>
    <n v="0.8"/>
    <m/>
    <m/>
    <s v=" "/>
    <s v="&gt;95%"/>
    <m/>
    <m/>
    <m/>
    <n v="0.8"/>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s v="BUENO"/>
  </r>
  <r>
    <n v="53"/>
    <x v="1"/>
    <s v="Gestión del Talento Humano"/>
    <x v="8"/>
    <x v="0"/>
    <x v="52"/>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95%"/>
    <s v="EXCELENTE"/>
    <s v="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
    <m/>
    <n v="0.8"/>
    <n v="2"/>
    <n v="2"/>
    <n v="1"/>
    <s v="&gt;95%"/>
    <s v="EXCELENTE"/>
    <s v="Para el octavo mes se planearon dos capacitaciones (Tácticas en el Combate de Incendios y Técnicas de Rescate, Curso Búsqueda y Rescate en Estructuras Colapsadas), cumpliendo con el total de las capacitaciones. "/>
    <m/>
    <n v="0.8"/>
    <n v="0"/>
    <n v="0"/>
    <s v=" "/>
    <s v="&gt;95%"/>
    <m/>
    <m/>
    <s v="Por las emergencias presentadas en Coello y honda en el mes de septiembre, parte de los instructores y el personal de la UAECOB se desplazaron atender los eventos suspendiendo los temas de capacitación, los cuales serán retomados en el último trimestre."/>
    <n v="1"/>
    <n v="1"/>
    <x v="0"/>
    <n v="0.8"/>
    <n v="21"/>
    <n v="21"/>
    <n v="1"/>
    <s v="&gt;95%"/>
    <s v="EXCELENTE"/>
    <s v="Para el cuarto mes se planearon ventiun capacitaciones (Equipo De Protección Personal, Equipos De Respiración Autocontenido Scba, Comunicaciones En Emergencia, Curso Bombero Forestal (Cbf, Seguridad En Operaciones, Control Emergencias Con Abejas, Escaleras Manuales, Hidráulica Básica. Suministro De Agua, Chorros Contra Incendios, Seguridad En Operaciones, Curso Básico De Atención Pre hospitalaria , Curso Bombero Forestal (Cbf, Entradas Forzadas, Autorregulación * Estrés Post Traumático, Ventilación Vertical Y Horizontal, Control De Incendio , Cuerdas, Nudos, Amarres, Curso Básico De Atención Pre hospitalaria , Curso Básico Investigación De Incendio ,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siocho capacitaciones (Curso Intermedio Sistema Comando De Incidentes – CISCI  y Operaciones Con Materiales Peligrosos), cumpliendo con el total de las capacitaciones"/>
    <m/>
    <n v="1"/>
    <n v="1"/>
    <s v="EXCELENTE"/>
    <n v="0.8"/>
    <m/>
    <m/>
    <s v=" "/>
    <s v="&gt;95%"/>
    <m/>
    <m/>
    <m/>
    <n v="0.8"/>
    <m/>
    <m/>
    <s v=" "/>
    <s v="&gt;95%"/>
    <m/>
    <m/>
    <m/>
    <n v="0.8"/>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s v="EXCELENTE"/>
  </r>
  <r>
    <n v="54"/>
    <x v="0"/>
    <s v="Gestión del Talento Humano"/>
    <x v="8"/>
    <x v="0"/>
    <x v="53"/>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s v=" "/>
    <s v="&lt; 3,5%"/>
    <m/>
    <m/>
    <m/>
    <n v="0.04"/>
    <m/>
    <m/>
    <s v=" "/>
    <s v="&lt; 3,5%"/>
    <m/>
    <m/>
    <m/>
    <n v="0.04"/>
    <n v="23"/>
    <n v="23"/>
    <n v="1"/>
    <s v="&lt; 3,5%"/>
    <s v="EXCELENTE"/>
    <s v="Durante el trimestre se impartieron 23 procesos de capacitación y entrenamiento con una participación de  465 servidores públicos de la UAECOB."/>
    <m/>
    <n v="1"/>
    <n v="1"/>
    <x v="0"/>
    <n v="0.04"/>
    <m/>
    <m/>
    <s v=" "/>
    <s v="&lt; 3,5%"/>
    <m/>
    <m/>
    <m/>
    <n v="0.04"/>
    <m/>
    <m/>
    <s v=" "/>
    <s v="&lt; 3,5%"/>
    <m/>
    <m/>
    <m/>
    <n v="0.04"/>
    <n v="19"/>
    <n v="688"/>
    <n v="2.7616279069767442E-2"/>
    <s v="&lt; 3,5%"/>
    <s v="EXCELENTE"/>
    <s v="El valor del indicador está dentro del limite aceptable. Los eventos deportivos y otros en las sedes fueron los más incapacitantes."/>
    <m/>
    <n v="2.7616279069767442E-2"/>
    <n v="2.7616279069767442E-2"/>
    <s v="EXCELENTE"/>
    <m/>
    <m/>
    <m/>
    <m/>
    <m/>
    <m/>
    <m/>
    <m/>
    <m/>
    <m/>
    <m/>
    <m/>
    <m/>
    <m/>
    <m/>
    <m/>
    <m/>
    <m/>
    <m/>
    <m/>
    <m/>
    <m/>
    <m/>
    <m/>
    <m/>
    <m/>
    <m/>
  </r>
  <r>
    <n v="55"/>
    <x v="0"/>
    <s v="Gestión del Talento Humano"/>
    <x v="8"/>
    <x v="0"/>
    <x v="54"/>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s v=" "/>
    <s v="&lt; 4%"/>
    <m/>
    <m/>
    <m/>
    <n v="0.04"/>
    <m/>
    <m/>
    <s v=" "/>
    <s v="&lt; 4%"/>
    <m/>
    <m/>
    <m/>
    <n v="0.04"/>
    <n v="7952"/>
    <n v="231120"/>
    <n v="3.440636898580824E-2"/>
    <s v="&lt; 4%"/>
    <s v="EXCELENTE"/>
    <s v="En el segundo trimestre las incapacidades por E.G se presentaron principalmente por los siguientes diagnósticos: M545-Lumbagos, J029-Enfermedades Respiratorias y A09-Enfermedades Gastrointestinales."/>
    <m/>
    <n v="3.440636898580824E-2"/>
    <n v="3.440636898580824E-2"/>
    <x v="0"/>
    <n v="0.04"/>
    <m/>
    <m/>
    <s v=" "/>
    <s v="&lt; 4%"/>
    <m/>
    <m/>
    <m/>
    <n v="0.04"/>
    <m/>
    <m/>
    <s v=" "/>
    <s v="&lt; 4%"/>
    <m/>
    <m/>
    <m/>
    <n v="0.04"/>
    <n v="7152"/>
    <n v="495360"/>
    <n v="1.4437984496124032E-2"/>
    <s v="&lt; 4%"/>
    <s v="EXCELENTE"/>
    <s v="El valor del indicador está dentro del limite aceptable. El Un evento por SOAT y una intervención quirúrgica fueron lo más relevante. Se destacan enfermedades respiratorias y lumbalgias."/>
    <m/>
    <n v="1.4437984496124032E-2"/>
    <n v="1.4437984496124032E-2"/>
    <s v="EXCELENTE"/>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3"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location ref="C45:G93" firstHeaderRow="0" firstDataRow="1" firstDataCol="3"/>
  <pivotFields count="106">
    <pivotField compact="0" outline="0" showAll="0" defaultSubtotal="0"/>
    <pivotField compact="0" outline="0" showAll="0" defaultSubtotal="0"/>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4">
        <item x="24"/>
        <item x="12"/>
        <item x="22"/>
        <item x="10"/>
        <item x="29"/>
        <item x="7"/>
        <item x="8"/>
        <item m="1" x="63"/>
        <item x="35"/>
        <item m="1" x="59"/>
        <item x="6"/>
        <item x="49"/>
        <item m="1" x="62"/>
        <item x="4"/>
        <item x="52"/>
        <item x="16"/>
        <item m="1" x="58"/>
        <item x="25"/>
        <item x="5"/>
        <item x="47"/>
        <item x="45"/>
        <item x="39"/>
        <item x="2"/>
        <item x="27"/>
        <item x="11"/>
        <item x="51"/>
        <item x="19"/>
        <item x="1"/>
        <item x="0"/>
        <item x="37"/>
        <item x="54"/>
        <item x="31"/>
        <item x="21"/>
        <item x="18"/>
        <item x="48"/>
        <item x="40"/>
        <item x="43"/>
        <item x="23"/>
        <item x="32"/>
        <item x="14"/>
        <item x="15"/>
        <item x="9"/>
        <item x="36"/>
        <item x="50"/>
        <item x="17"/>
        <item x="13"/>
        <item m="1" x="55"/>
        <item m="1" x="57"/>
        <item m="1" x="61"/>
        <item x="38"/>
        <item x="20"/>
        <item x="3"/>
        <item x="33"/>
        <item m="1" x="56"/>
        <item x="42"/>
        <item x="53"/>
        <item x="46"/>
        <item x="30"/>
        <item m="1" x="60"/>
        <item x="26"/>
        <item x="41"/>
        <item x="28"/>
        <item x="34"/>
        <item x="44"/>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6">
        <item x="3"/>
        <item x="0"/>
        <item x="4"/>
        <item x="2"/>
        <item h="1" m="1" x="5"/>
        <item h="1"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5"/>
    <field x="4"/>
    <field x="51"/>
  </rowFields>
  <rowItems count="48">
    <i>
      <x/>
      <x/>
      <x v="2"/>
    </i>
    <i>
      <x v="1"/>
      <x/>
      <x v="1"/>
    </i>
    <i>
      <x v="3"/>
      <x/>
      <x/>
    </i>
    <i>
      <x v="5"/>
      <x v="1"/>
      <x v="3"/>
    </i>
    <i>
      <x v="6"/>
      <x v="1"/>
      <x/>
    </i>
    <i>
      <x v="8"/>
      <x/>
      <x v="1"/>
    </i>
    <i>
      <x v="10"/>
      <x v="1"/>
      <x v="3"/>
    </i>
    <i>
      <x v="11"/>
      <x/>
      <x v="1"/>
    </i>
    <i>
      <x v="13"/>
      <x/>
      <x/>
    </i>
    <i>
      <x v="14"/>
      <x/>
      <x v="1"/>
    </i>
    <i>
      <x v="15"/>
      <x/>
      <x v="1"/>
    </i>
    <i>
      <x v="17"/>
      <x/>
      <x v="1"/>
    </i>
    <i>
      <x v="18"/>
      <x/>
      <x v="1"/>
    </i>
    <i>
      <x v="19"/>
      <x/>
      <x v="1"/>
    </i>
    <i>
      <x v="20"/>
      <x/>
      <x/>
    </i>
    <i>
      <x v="21"/>
      <x v="1"/>
      <x/>
    </i>
    <i>
      <x v="22"/>
      <x/>
      <x v="3"/>
    </i>
    <i>
      <x v="23"/>
      <x/>
      <x v="1"/>
    </i>
    <i>
      <x v="24"/>
      <x/>
      <x v="1"/>
    </i>
    <i>
      <x v="25"/>
      <x/>
      <x v="2"/>
    </i>
    <i>
      <x v="26"/>
      <x/>
      <x v="1"/>
    </i>
    <i>
      <x v="28"/>
      <x/>
      <x v="1"/>
    </i>
    <i>
      <x v="29"/>
      <x v="1"/>
      <x/>
    </i>
    <i>
      <x v="30"/>
      <x/>
      <x v="1"/>
    </i>
    <i>
      <x v="31"/>
      <x/>
      <x v="1"/>
    </i>
    <i>
      <x v="33"/>
      <x/>
      <x v="1"/>
    </i>
    <i>
      <x v="34"/>
      <x/>
      <x v="1"/>
    </i>
    <i>
      <x v="35"/>
      <x v="1"/>
      <x v="2"/>
    </i>
    <i>
      <x v="36"/>
      <x/>
      <x/>
    </i>
    <i>
      <x v="37"/>
      <x/>
      <x v="1"/>
    </i>
    <i>
      <x v="38"/>
      <x v="1"/>
      <x v="2"/>
    </i>
    <i>
      <x v="39"/>
      <x v="1"/>
      <x v="1"/>
    </i>
    <i>
      <x v="40"/>
      <x/>
      <x v="1"/>
    </i>
    <i>
      <x v="42"/>
      <x/>
      <x v="1"/>
    </i>
    <i>
      <x v="43"/>
      <x/>
      <x v="1"/>
    </i>
    <i>
      <x v="44"/>
      <x/>
      <x v="1"/>
    </i>
    <i>
      <x v="45"/>
      <x/>
      <x v="1"/>
    </i>
    <i>
      <x v="49"/>
      <x v="1"/>
      <x v="3"/>
    </i>
    <i>
      <x v="50"/>
      <x/>
      <x v="1"/>
    </i>
    <i>
      <x v="51"/>
      <x v="1"/>
      <x v="1"/>
    </i>
    <i>
      <x v="52"/>
      <x v="1"/>
      <x v="1"/>
    </i>
    <i>
      <x v="54"/>
      <x/>
      <x v="2"/>
    </i>
    <i>
      <x v="55"/>
      <x/>
      <x v="1"/>
    </i>
    <i>
      <x v="56"/>
      <x/>
      <x v="1"/>
    </i>
    <i>
      <x v="57"/>
      <x/>
      <x v="1"/>
    </i>
    <i>
      <x v="59"/>
      <x v="1"/>
      <x v="2"/>
    </i>
    <i>
      <x v="61"/>
      <x v="1"/>
      <x v="2"/>
    </i>
    <i>
      <x v="62"/>
      <x/>
      <x v="1"/>
    </i>
  </rowItems>
  <colFields count="1">
    <field x="-2"/>
  </colFields>
  <colItems count="2">
    <i>
      <x/>
    </i>
    <i i="1">
      <x v="1"/>
    </i>
  </colItems>
  <dataFields count="2">
    <dataField name="Meta (3er trimestre)" fld="9" baseField="51" baseItem="0"/>
    <dataField name="Resultado (3er trimestre)" fld="50" baseField="51" baseItem="0"/>
  </dataFields>
  <formats count="104">
    <format dxfId="946">
      <pivotArea field="4" type="button" dataOnly="0" labelOnly="1" outline="0" axis="axisRow" fieldPosition="1"/>
    </format>
    <format dxfId="945">
      <pivotArea field="51" type="button" dataOnly="0" labelOnly="1" outline="0" axis="axisRow" fieldPosition="2"/>
    </format>
    <format dxfId="944">
      <pivotArea dataOnly="0" labelOnly="1" outline="0" fieldPosition="0">
        <references count="1">
          <reference field="4294967294" count="2">
            <x v="0"/>
            <x v="1"/>
          </reference>
        </references>
      </pivotArea>
    </format>
    <format dxfId="943">
      <pivotArea field="4" type="button" dataOnly="0" labelOnly="1" outline="0" axis="axisRow" fieldPosition="1"/>
    </format>
    <format dxfId="942">
      <pivotArea field="51" type="button" dataOnly="0" labelOnly="1" outline="0" axis="axisRow" fieldPosition="2"/>
    </format>
    <format dxfId="941">
      <pivotArea dataOnly="0" labelOnly="1" outline="0" fieldPosition="0">
        <references count="1">
          <reference field="4294967294" count="2">
            <x v="0"/>
            <x v="1"/>
          </reference>
        </references>
      </pivotArea>
    </format>
    <format dxfId="940">
      <pivotArea field="4" type="button" dataOnly="0" labelOnly="1" outline="0" axis="axisRow" fieldPosition="1"/>
    </format>
    <format dxfId="939">
      <pivotArea field="51" type="button" dataOnly="0" labelOnly="1" outline="0" axis="axisRow" fieldPosition="2"/>
    </format>
    <format dxfId="938">
      <pivotArea dataOnly="0" labelOnly="1" outline="0" fieldPosition="0">
        <references count="1">
          <reference field="4294967294" count="2">
            <x v="0"/>
            <x v="1"/>
          </reference>
        </references>
      </pivotArea>
    </format>
    <format dxfId="937">
      <pivotArea outline="0" collapsedLevelsAreSubtotals="1" fieldPosition="0"/>
    </format>
    <format dxfId="936">
      <pivotArea outline="0" collapsedLevelsAreSubtotals="1" fieldPosition="0">
        <references count="3">
          <reference field="4" count="1" selected="0">
            <x v="0"/>
          </reference>
          <reference field="5" count="1" selected="0">
            <x v="4"/>
          </reference>
          <reference field="51" count="1" selected="0">
            <x v="1"/>
          </reference>
        </references>
      </pivotArea>
    </format>
    <format dxfId="935">
      <pivotArea outline="0" collapsedLevelsAreSubtotals="1" fieldPosition="0">
        <references count="3">
          <reference field="4" count="1" selected="0">
            <x v="0"/>
          </reference>
          <reference field="5" count="1" selected="0">
            <x v="4"/>
          </reference>
          <reference field="51" count="1" selected="0">
            <x v="1"/>
          </reference>
        </references>
      </pivotArea>
    </format>
    <format dxfId="934">
      <pivotArea outline="0" collapsedLevelsAreSubtotals="1" fieldPosition="0">
        <references count="3">
          <reference field="4" count="1" selected="0">
            <x v="0"/>
          </reference>
          <reference field="5" count="1" selected="0">
            <x v="4"/>
          </reference>
          <reference field="51" count="1" selected="0">
            <x v="1"/>
          </reference>
        </references>
      </pivotArea>
    </format>
    <format dxfId="933">
      <pivotArea outline="0" collapsedLevelsAreSubtotals="1" fieldPosition="0">
        <references count="3">
          <reference field="4" count="1" selected="0">
            <x v="0"/>
          </reference>
          <reference field="5" count="1" selected="0">
            <x v="4"/>
          </reference>
          <reference field="51" count="1" selected="0">
            <x v="1"/>
          </reference>
        </references>
      </pivotArea>
    </format>
    <format dxfId="932">
      <pivotArea outline="0" collapsedLevelsAreSubtotals="1" fieldPosition="0">
        <references count="3">
          <reference field="4" count="1" selected="0">
            <x v="0"/>
          </reference>
          <reference field="5" count="1" selected="0">
            <x v="4"/>
          </reference>
          <reference field="51" count="1" selected="0">
            <x v="1"/>
          </reference>
        </references>
      </pivotArea>
    </format>
    <format dxfId="931">
      <pivotArea outline="0" collapsedLevelsAreSubtotals="1" fieldPosition="0">
        <references count="3">
          <reference field="4" count="1" selected="0">
            <x v="0"/>
          </reference>
          <reference field="5" count="1" selected="0">
            <x v="4"/>
          </reference>
          <reference field="51" count="1" selected="0">
            <x v="1"/>
          </reference>
        </references>
      </pivotArea>
    </format>
    <format dxfId="930">
      <pivotArea outline="0" collapsedLevelsAreSubtotals="1" fieldPosition="0">
        <references count="3">
          <reference field="4" count="1" selected="0">
            <x v="0"/>
          </reference>
          <reference field="5" count="1" selected="0">
            <x v="45"/>
          </reference>
          <reference field="51" count="1" selected="0">
            <x v="0"/>
          </reference>
        </references>
      </pivotArea>
    </format>
    <format dxfId="929">
      <pivotArea outline="0" collapsedLevelsAreSubtotals="1" fieldPosition="0">
        <references count="3">
          <reference field="4" count="1" selected="0">
            <x v="0"/>
          </reference>
          <reference field="5" count="1" selected="0">
            <x v="45"/>
          </reference>
          <reference field="51" count="1" selected="0">
            <x v="0"/>
          </reference>
        </references>
      </pivotArea>
    </format>
    <format dxfId="928">
      <pivotArea outline="0" collapsedLevelsAreSubtotals="1" fieldPosition="0">
        <references count="3">
          <reference field="4" count="1" selected="0">
            <x v="0"/>
          </reference>
          <reference field="5" count="1" selected="0">
            <x v="56"/>
          </reference>
          <reference field="51" count="1" selected="0">
            <x v="0"/>
          </reference>
        </references>
      </pivotArea>
    </format>
    <format dxfId="927">
      <pivotArea outline="0" collapsedLevelsAreSubtotals="1" fieldPosition="0">
        <references count="3">
          <reference field="4" count="1" selected="0">
            <x v="0"/>
          </reference>
          <reference field="5" count="1" selected="0">
            <x v="57"/>
          </reference>
          <reference field="51" count="1" selected="0">
            <x v="1"/>
          </reference>
        </references>
      </pivotArea>
    </format>
    <format dxfId="926">
      <pivotArea outline="0" collapsedLevelsAreSubtotals="1" fieldPosition="0">
        <references count="3">
          <reference field="4" count="1" selected="0">
            <x v="0"/>
          </reference>
          <reference field="5" count="1" selected="0">
            <x v="58"/>
          </reference>
          <reference field="51" count="1" selected="0">
            <x v="1"/>
          </reference>
        </references>
      </pivotArea>
    </format>
    <format dxfId="925">
      <pivotArea outline="0" collapsedLevelsAreSubtotals="1" fieldPosition="0">
        <references count="3">
          <reference field="4" count="1" selected="0">
            <x v="1"/>
          </reference>
          <reference field="5" count="1" selected="0">
            <x v="59"/>
          </reference>
          <reference field="51" count="1" selected="0">
            <x v="2"/>
          </reference>
        </references>
      </pivotArea>
    </format>
    <format dxfId="924">
      <pivotArea type="all" dataOnly="0" outline="0" fieldPosition="0"/>
    </format>
    <format dxfId="923">
      <pivotArea outline="0" collapsedLevelsAreSubtotals="1" fieldPosition="0"/>
    </format>
    <format dxfId="922">
      <pivotArea field="5" type="button" dataOnly="0" labelOnly="1" outline="0" axis="axisRow" fieldPosition="0"/>
    </format>
    <format dxfId="921">
      <pivotArea field="4" type="button" dataOnly="0" labelOnly="1" outline="0" axis="axisRow" fieldPosition="1"/>
    </format>
    <format dxfId="920">
      <pivotArea field="51" type="button" dataOnly="0" labelOnly="1" outline="0" axis="axisRow" fieldPosition="2"/>
    </format>
    <format dxfId="919">
      <pivotArea dataOnly="0" labelOnly="1" outline="0" fieldPosition="0">
        <references count="1">
          <reference field="5" count="7">
            <x v="6"/>
            <x v="10"/>
            <x v="21"/>
            <x v="38"/>
            <x v="39"/>
            <x v="49"/>
            <x v="52"/>
          </reference>
        </references>
      </pivotArea>
    </format>
    <format dxfId="918">
      <pivotArea dataOnly="0" labelOnly="1" outline="0" fieldPosition="0">
        <references count="2">
          <reference field="4" count="0"/>
          <reference field="5" count="1" selected="0">
            <x v="6"/>
          </reference>
        </references>
      </pivotArea>
    </format>
    <format dxfId="917">
      <pivotArea dataOnly="0" labelOnly="1" outline="0" fieldPosition="0">
        <references count="3">
          <reference field="4" count="0" selected="0"/>
          <reference field="5" count="1" selected="0">
            <x v="6"/>
          </reference>
          <reference field="51" count="1">
            <x v="0"/>
          </reference>
        </references>
      </pivotArea>
    </format>
    <format dxfId="916">
      <pivotArea dataOnly="0" labelOnly="1" outline="0" fieldPosition="0">
        <references count="3">
          <reference field="4" count="0" selected="0"/>
          <reference field="5" count="1" selected="0">
            <x v="10"/>
          </reference>
          <reference field="51" count="1">
            <x v="0"/>
          </reference>
        </references>
      </pivotArea>
    </format>
    <format dxfId="915">
      <pivotArea dataOnly="0" labelOnly="1" outline="0" fieldPosition="0">
        <references count="3">
          <reference field="4" count="0" selected="0"/>
          <reference field="5" count="1" selected="0">
            <x v="21"/>
          </reference>
          <reference field="51" count="1">
            <x v="1"/>
          </reference>
        </references>
      </pivotArea>
    </format>
    <format dxfId="914">
      <pivotArea dataOnly="0" labelOnly="1" outline="0" fieldPosition="0">
        <references count="3">
          <reference field="4" count="0" selected="0"/>
          <reference field="5" count="1" selected="0">
            <x v="38"/>
          </reference>
          <reference field="51" count="1">
            <x v="0"/>
          </reference>
        </references>
      </pivotArea>
    </format>
    <format dxfId="913">
      <pivotArea dataOnly="0" labelOnly="1" outline="0" fieldPosition="0">
        <references count="3">
          <reference field="4" count="0" selected="0"/>
          <reference field="5" count="1" selected="0">
            <x v="39"/>
          </reference>
          <reference field="51" count="1">
            <x v="1"/>
          </reference>
        </references>
      </pivotArea>
    </format>
    <format dxfId="912">
      <pivotArea dataOnly="0" labelOnly="1" outline="0" fieldPosition="0">
        <references count="3">
          <reference field="4" count="0" selected="0"/>
          <reference field="5" count="1" selected="0">
            <x v="49"/>
          </reference>
          <reference field="51" count="1">
            <x v="0"/>
          </reference>
        </references>
      </pivotArea>
    </format>
    <format dxfId="911">
      <pivotArea dataOnly="0" labelOnly="1" outline="0" fieldPosition="0">
        <references count="3">
          <reference field="4" count="0" selected="0"/>
          <reference field="5" count="1" selected="0">
            <x v="52"/>
          </reference>
          <reference field="51" count="1">
            <x v="1"/>
          </reference>
        </references>
      </pivotArea>
    </format>
    <format dxfId="910">
      <pivotArea dataOnly="0" labelOnly="1" outline="0" fieldPosition="0">
        <references count="1">
          <reference field="4294967294" count="2">
            <x v="0"/>
            <x v="1"/>
          </reference>
        </references>
      </pivotArea>
    </format>
    <format dxfId="909">
      <pivotArea type="all" dataOnly="0" outline="0" fieldPosition="0"/>
    </format>
    <format dxfId="908">
      <pivotArea outline="0" collapsedLevelsAreSubtotals="1" fieldPosition="0"/>
    </format>
    <format dxfId="907">
      <pivotArea field="5" type="button" dataOnly="0" labelOnly="1" outline="0" axis="axisRow" fieldPosition="0"/>
    </format>
    <format dxfId="906">
      <pivotArea field="4" type="button" dataOnly="0" labelOnly="1" outline="0" axis="axisRow" fieldPosition="1"/>
    </format>
    <format dxfId="905">
      <pivotArea field="51" type="button" dataOnly="0" labelOnly="1" outline="0" axis="axisRow" fieldPosition="2"/>
    </format>
    <format dxfId="904">
      <pivotArea dataOnly="0" labelOnly="1" outline="0" fieldPosition="0">
        <references count="1">
          <reference field="5" count="7">
            <x v="6"/>
            <x v="10"/>
            <x v="21"/>
            <x v="38"/>
            <x v="39"/>
            <x v="49"/>
            <x v="52"/>
          </reference>
        </references>
      </pivotArea>
    </format>
    <format dxfId="903">
      <pivotArea dataOnly="0" labelOnly="1" outline="0" fieldPosition="0">
        <references count="2">
          <reference field="4" count="0"/>
          <reference field="5" count="1" selected="0">
            <x v="6"/>
          </reference>
        </references>
      </pivotArea>
    </format>
    <format dxfId="902">
      <pivotArea dataOnly="0" labelOnly="1" outline="0" fieldPosition="0">
        <references count="3">
          <reference field="4" count="0" selected="0"/>
          <reference field="5" count="1" selected="0">
            <x v="6"/>
          </reference>
          <reference field="51" count="1">
            <x v="0"/>
          </reference>
        </references>
      </pivotArea>
    </format>
    <format dxfId="901">
      <pivotArea dataOnly="0" labelOnly="1" outline="0" fieldPosition="0">
        <references count="3">
          <reference field="4" count="0" selected="0"/>
          <reference field="5" count="1" selected="0">
            <x v="10"/>
          </reference>
          <reference field="51" count="1">
            <x v="0"/>
          </reference>
        </references>
      </pivotArea>
    </format>
    <format dxfId="900">
      <pivotArea dataOnly="0" labelOnly="1" outline="0" fieldPosition="0">
        <references count="3">
          <reference field="4" count="0" selected="0"/>
          <reference field="5" count="1" selected="0">
            <x v="21"/>
          </reference>
          <reference field="51" count="1">
            <x v="1"/>
          </reference>
        </references>
      </pivotArea>
    </format>
    <format dxfId="899">
      <pivotArea dataOnly="0" labelOnly="1" outline="0" fieldPosition="0">
        <references count="3">
          <reference field="4" count="0" selected="0"/>
          <reference field="5" count="1" selected="0">
            <x v="38"/>
          </reference>
          <reference field="51" count="1">
            <x v="0"/>
          </reference>
        </references>
      </pivotArea>
    </format>
    <format dxfId="898">
      <pivotArea dataOnly="0" labelOnly="1" outline="0" fieldPosition="0">
        <references count="3">
          <reference field="4" count="0" selected="0"/>
          <reference field="5" count="1" selected="0">
            <x v="39"/>
          </reference>
          <reference field="51" count="1">
            <x v="1"/>
          </reference>
        </references>
      </pivotArea>
    </format>
    <format dxfId="897">
      <pivotArea dataOnly="0" labelOnly="1" outline="0" fieldPosition="0">
        <references count="3">
          <reference field="4" count="0" selected="0"/>
          <reference field="5" count="1" selected="0">
            <x v="49"/>
          </reference>
          <reference field="51" count="1">
            <x v="0"/>
          </reference>
        </references>
      </pivotArea>
    </format>
    <format dxfId="896">
      <pivotArea dataOnly="0" labelOnly="1" outline="0" fieldPosition="0">
        <references count="3">
          <reference field="4" count="0" selected="0"/>
          <reference field="5" count="1" selected="0">
            <x v="52"/>
          </reference>
          <reference field="51" count="1">
            <x v="1"/>
          </reference>
        </references>
      </pivotArea>
    </format>
    <format dxfId="895">
      <pivotArea dataOnly="0" labelOnly="1" outline="0" fieldPosition="0">
        <references count="1">
          <reference field="4294967294" count="2">
            <x v="0"/>
            <x v="1"/>
          </reference>
        </references>
      </pivotArea>
    </format>
    <format dxfId="894">
      <pivotArea type="all" dataOnly="0" outline="0" fieldPosition="0"/>
    </format>
    <format dxfId="893">
      <pivotArea outline="0" collapsedLevelsAreSubtotals="1" fieldPosition="0"/>
    </format>
    <format dxfId="892">
      <pivotArea field="5" type="button" dataOnly="0" labelOnly="1" outline="0" axis="axisRow" fieldPosition="0"/>
    </format>
    <format dxfId="891">
      <pivotArea field="4" type="button" dataOnly="0" labelOnly="1" outline="0" axis="axisRow" fieldPosition="1"/>
    </format>
    <format dxfId="890">
      <pivotArea field="51" type="button" dataOnly="0" labelOnly="1" outline="0" axis="axisRow" fieldPosition="2"/>
    </format>
    <format dxfId="889">
      <pivotArea dataOnly="0" labelOnly="1" outline="0" fieldPosition="0">
        <references count="1">
          <reference field="5" count="7">
            <x v="6"/>
            <x v="10"/>
            <x v="21"/>
            <x v="38"/>
            <x v="39"/>
            <x v="49"/>
            <x v="52"/>
          </reference>
        </references>
      </pivotArea>
    </format>
    <format dxfId="888">
      <pivotArea dataOnly="0" labelOnly="1" outline="0" fieldPosition="0">
        <references count="2">
          <reference field="4" count="0"/>
          <reference field="5" count="1" selected="0">
            <x v="6"/>
          </reference>
        </references>
      </pivotArea>
    </format>
    <format dxfId="887">
      <pivotArea dataOnly="0" labelOnly="1" outline="0" fieldPosition="0">
        <references count="3">
          <reference field="4" count="0" selected="0"/>
          <reference field="5" count="1" selected="0">
            <x v="6"/>
          </reference>
          <reference field="51" count="1">
            <x v="0"/>
          </reference>
        </references>
      </pivotArea>
    </format>
    <format dxfId="886">
      <pivotArea dataOnly="0" labelOnly="1" outline="0" fieldPosition="0">
        <references count="3">
          <reference field="4" count="0" selected="0"/>
          <reference field="5" count="1" selected="0">
            <x v="10"/>
          </reference>
          <reference field="51" count="1">
            <x v="0"/>
          </reference>
        </references>
      </pivotArea>
    </format>
    <format dxfId="885">
      <pivotArea dataOnly="0" labelOnly="1" outline="0" fieldPosition="0">
        <references count="3">
          <reference field="4" count="0" selected="0"/>
          <reference field="5" count="1" selected="0">
            <x v="21"/>
          </reference>
          <reference field="51" count="1">
            <x v="1"/>
          </reference>
        </references>
      </pivotArea>
    </format>
    <format dxfId="884">
      <pivotArea dataOnly="0" labelOnly="1" outline="0" fieldPosition="0">
        <references count="3">
          <reference field="4" count="0" selected="0"/>
          <reference field="5" count="1" selected="0">
            <x v="38"/>
          </reference>
          <reference field="51" count="1">
            <x v="0"/>
          </reference>
        </references>
      </pivotArea>
    </format>
    <format dxfId="883">
      <pivotArea dataOnly="0" labelOnly="1" outline="0" fieldPosition="0">
        <references count="3">
          <reference field="4" count="0" selected="0"/>
          <reference field="5" count="1" selected="0">
            <x v="39"/>
          </reference>
          <reference field="51" count="1">
            <x v="1"/>
          </reference>
        </references>
      </pivotArea>
    </format>
    <format dxfId="882">
      <pivotArea dataOnly="0" labelOnly="1" outline="0" fieldPosition="0">
        <references count="3">
          <reference field="4" count="0" selected="0"/>
          <reference field="5" count="1" selected="0">
            <x v="49"/>
          </reference>
          <reference field="51" count="1">
            <x v="0"/>
          </reference>
        </references>
      </pivotArea>
    </format>
    <format dxfId="881">
      <pivotArea dataOnly="0" labelOnly="1" outline="0" fieldPosition="0">
        <references count="3">
          <reference field="4" count="0" selected="0"/>
          <reference field="5" count="1" selected="0">
            <x v="52"/>
          </reference>
          <reference field="51" count="1">
            <x v="1"/>
          </reference>
        </references>
      </pivotArea>
    </format>
    <format dxfId="880">
      <pivotArea dataOnly="0" labelOnly="1" outline="0" fieldPosition="0">
        <references count="1">
          <reference field="4294967294" count="2">
            <x v="0"/>
            <x v="1"/>
          </reference>
        </references>
      </pivotArea>
    </format>
    <format dxfId="879">
      <pivotArea dataOnly="0" labelOnly="1" outline="0" fieldPosition="0">
        <references count="1">
          <reference field="5" count="7">
            <x v="6"/>
            <x v="10"/>
            <x v="21"/>
            <x v="38"/>
            <x v="39"/>
            <x v="49"/>
            <x v="52"/>
          </reference>
        </references>
      </pivotArea>
    </format>
    <format dxfId="878">
      <pivotArea dataOnly="0" labelOnly="1" outline="0" fieldPosition="0">
        <references count="1">
          <reference field="5" count="7">
            <x v="6"/>
            <x v="10"/>
            <x v="21"/>
            <x v="38"/>
            <x v="39"/>
            <x v="49"/>
            <x v="52"/>
          </reference>
        </references>
      </pivotArea>
    </format>
    <format dxfId="877">
      <pivotArea dataOnly="0" labelOnly="1" outline="0" fieldPosition="0">
        <references count="1">
          <reference field="5" count="7">
            <x v="6"/>
            <x v="10"/>
            <x v="21"/>
            <x v="38"/>
            <x v="39"/>
            <x v="49"/>
            <x v="52"/>
          </reference>
        </references>
      </pivotArea>
    </format>
    <format dxfId="876">
      <pivotArea dataOnly="0" labelOnly="1" outline="0" fieldPosition="0">
        <references count="1">
          <reference field="5" count="4">
            <x v="5"/>
            <x v="29"/>
            <x v="35"/>
            <x v="59"/>
          </reference>
        </references>
      </pivotArea>
    </format>
    <format dxfId="875">
      <pivotArea dataOnly="0" labelOnly="1" outline="0" fieldPosition="0">
        <references count="1">
          <reference field="5" count="4">
            <x v="5"/>
            <x v="29"/>
            <x v="35"/>
            <x v="59"/>
          </reference>
        </references>
      </pivotArea>
    </format>
    <format dxfId="874">
      <pivotArea dataOnly="0" labelOnly="1" outline="0" fieldPosition="0">
        <references count="1">
          <reference field="5" count="1">
            <x v="5"/>
          </reference>
        </references>
      </pivotArea>
    </format>
    <format dxfId="873">
      <pivotArea dataOnly="0" labelOnly="1" outline="0" fieldPosition="0">
        <references count="1">
          <reference field="5" count="2">
            <x v="9"/>
            <x v="51"/>
          </reference>
        </references>
      </pivotArea>
    </format>
    <format dxfId="872">
      <pivotArea dataOnly="0" labelOnly="1" outline="0" fieldPosition="0">
        <references count="1">
          <reference field="5" count="2">
            <x v="9"/>
            <x v="51"/>
          </reference>
        </references>
      </pivotArea>
    </format>
    <format dxfId="871">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870">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869">
      <pivotArea dataOnly="0" labelOnly="1" outline="0" fieldPosition="0">
        <references count="1">
          <reference field="5" count="1">
            <x v="7"/>
          </reference>
        </references>
      </pivotArea>
    </format>
    <format dxfId="868">
      <pivotArea dataOnly="0" labelOnly="1" outline="0" fieldPosition="0">
        <references count="1">
          <reference field="5" count="3">
            <x v="19"/>
            <x v="20"/>
            <x v="23"/>
          </reference>
        </references>
      </pivotArea>
    </format>
    <format dxfId="867">
      <pivotArea dataOnly="0" labelOnly="1" outline="0" fieldPosition="0">
        <references count="1">
          <reference field="5" count="1">
            <x v="26"/>
          </reference>
        </references>
      </pivotArea>
    </format>
    <format dxfId="866">
      <pivotArea dataOnly="0" labelOnly="1" outline="0" fieldPosition="0">
        <references count="1">
          <reference field="5" count="3">
            <x v="31"/>
            <x v="33"/>
            <x v="34"/>
          </reference>
        </references>
      </pivotArea>
    </format>
    <format dxfId="865">
      <pivotArea dataOnly="0" labelOnly="1" outline="0" fieldPosition="0">
        <references count="1">
          <reference field="5" count="1">
            <x v="56"/>
          </reference>
        </references>
      </pivotArea>
    </format>
    <format dxfId="864">
      <pivotArea dataOnly="0" labelOnly="1" outline="0" fieldPosition="0">
        <references count="1">
          <reference field="5" count="1">
            <x v="58"/>
          </reference>
        </references>
      </pivotArea>
    </format>
    <format dxfId="863">
      <pivotArea dataOnly="0" labelOnly="1" outline="0" fieldPosition="0">
        <references count="1">
          <reference field="5" count="4">
            <x v="0"/>
            <x v="46"/>
            <x v="47"/>
            <x v="54"/>
          </reference>
        </references>
      </pivotArea>
    </format>
    <format dxfId="862">
      <pivotArea dataOnly="0" labelOnly="1" outline="0" fieldPosition="0">
        <references count="1">
          <reference field="5" count="4">
            <x v="0"/>
            <x v="46"/>
            <x v="47"/>
            <x v="54"/>
          </reference>
        </references>
      </pivotArea>
    </format>
    <format dxfId="861">
      <pivotArea dataOnly="0" labelOnly="1" outline="0" fieldPosition="0">
        <references count="1">
          <reference field="5" count="9">
            <x v="2"/>
            <x v="11"/>
            <x v="12"/>
            <x v="13"/>
            <x v="22"/>
            <x v="27"/>
            <x v="32"/>
            <x v="43"/>
            <x v="60"/>
          </reference>
        </references>
      </pivotArea>
    </format>
    <format dxfId="860">
      <pivotArea dataOnly="0" labelOnly="1" outline="0" fieldPosition="0">
        <references count="1">
          <reference field="5" count="9">
            <x v="2"/>
            <x v="11"/>
            <x v="12"/>
            <x v="13"/>
            <x v="22"/>
            <x v="27"/>
            <x v="32"/>
            <x v="43"/>
            <x v="60"/>
          </reference>
        </references>
      </pivotArea>
    </format>
    <format dxfId="859">
      <pivotArea dataOnly="0" labelOnly="1" outline="0" fieldPosition="0">
        <references count="1">
          <reference field="5" count="1">
            <x v="2"/>
          </reference>
        </references>
      </pivotArea>
    </format>
    <format dxfId="858">
      <pivotArea dataOnly="0" labelOnly="1" outline="0" fieldPosition="0">
        <references count="1">
          <reference field="5" count="1">
            <x v="32"/>
          </reference>
        </references>
      </pivotArea>
    </format>
    <format dxfId="857">
      <pivotArea dataOnly="0" labelOnly="1" outline="0" fieldPosition="0">
        <references count="1">
          <reference field="5" count="1">
            <x v="28"/>
          </reference>
        </references>
      </pivotArea>
    </format>
    <format dxfId="856">
      <pivotArea dataOnly="0" labelOnly="1" outline="0" fieldPosition="0">
        <references count="1">
          <reference field="5" count="2">
            <x v="22"/>
            <x v="27"/>
          </reference>
        </references>
      </pivotArea>
    </format>
    <format dxfId="855">
      <pivotArea dataOnly="0" labelOnly="1" outline="0" fieldPosition="0">
        <references count="1">
          <reference field="5" count="6">
            <x v="12"/>
            <x v="13"/>
            <x v="16"/>
            <x v="18"/>
            <x v="41"/>
            <x v="51"/>
          </reference>
        </references>
      </pivotArea>
    </format>
    <format dxfId="854">
      <pivotArea dataOnly="0" labelOnly="1" outline="0" fieldPosition="0">
        <references count="1">
          <reference field="5" count="5">
            <x v="1"/>
            <x v="3"/>
            <x v="24"/>
            <x v="39"/>
            <x v="45"/>
          </reference>
        </references>
      </pivotArea>
    </format>
    <format dxfId="853">
      <pivotArea dataOnly="0" labelOnly="1" outline="0" fieldPosition="0">
        <references count="1">
          <reference field="5" count="1">
            <x v="15"/>
          </reference>
        </references>
      </pivotArea>
    </format>
    <format dxfId="852">
      <pivotArea dataOnly="0" labelOnly="1" outline="0" fieldPosition="0">
        <references count="1">
          <reference field="5" count="4">
            <x v="37"/>
            <x v="40"/>
            <x v="44"/>
            <x v="50"/>
          </reference>
        </references>
      </pivotArea>
    </format>
    <format dxfId="851">
      <pivotArea dataOnly="0" labelOnly="1" outline="0" fieldPosition="0">
        <references count="1">
          <reference field="5" count="3">
            <x v="0"/>
            <x v="17"/>
            <x v="23"/>
          </reference>
        </references>
      </pivotArea>
    </format>
    <format dxfId="850">
      <pivotArea dataOnly="0" labelOnly="1" outline="0" fieldPosition="0">
        <references count="1">
          <reference field="5" count="1">
            <x v="9"/>
          </reference>
        </references>
      </pivotArea>
    </format>
    <format dxfId="849">
      <pivotArea dataOnly="0" labelOnly="1" outline="0" fieldPosition="0">
        <references count="1">
          <reference field="5" count="1">
            <x v="36"/>
          </reference>
        </references>
      </pivotArea>
    </format>
    <format dxfId="848">
      <pivotArea dataOnly="0" labelOnly="1" outline="0" fieldPosition="0">
        <references count="1">
          <reference field="5" count="6">
            <x v="11"/>
            <x v="14"/>
            <x v="25"/>
            <x v="30"/>
            <x v="43"/>
            <x v="55"/>
          </reference>
        </references>
      </pivotArea>
    </format>
    <format dxfId="847">
      <pivotArea outline="0" fieldPosition="0">
        <references count="3">
          <reference field="4" count="1" selected="0">
            <x v="0"/>
          </reference>
          <reference field="5" count="1" selected="0">
            <x v="56"/>
          </reference>
          <reference field="51" count="1" selected="0">
            <x v="1"/>
          </reference>
        </references>
      </pivotArea>
    </format>
    <format dxfId="846">
      <pivotArea outline="0" fieldPosition="0">
        <references count="4">
          <reference field="4294967294" count="1" selected="0">
            <x v="0"/>
          </reference>
          <reference field="4" count="1" selected="0">
            <x v="0"/>
          </reference>
          <reference field="5" count="1" selected="0">
            <x v="45"/>
          </reference>
          <reference field="51" count="1" selected="0">
            <x v="4"/>
          </reference>
        </references>
      </pivotArea>
    </format>
    <format dxfId="845">
      <pivotArea outline="0" fieldPosition="0">
        <references count="4">
          <reference field="4294967294" count="1" selected="0">
            <x v="0"/>
          </reference>
          <reference field="4" count="1" selected="0">
            <x v="0"/>
          </reference>
          <reference field="5" count="1" selected="0">
            <x v="25"/>
          </reference>
          <reference field="51" count="1" selected="0">
            <x v="4"/>
          </reference>
        </references>
      </pivotArea>
    </format>
    <format dxfId="844">
      <pivotArea outline="0" fieldPosition="0">
        <references count="4">
          <reference field="4294967294" count="1" selected="0">
            <x v="0"/>
          </reference>
          <reference field="4" count="1" selected="0">
            <x v="0"/>
          </reference>
          <reference field="5" count="1" selected="0">
            <x v="4"/>
          </reference>
          <reference field="51" count="1" selected="0">
            <x v="4"/>
          </reference>
        </references>
      </pivotArea>
    </format>
    <format dxfId="843">
      <pivotArea outline="0" collapsedLevelsAreSubtotals="1" fieldPosition="0">
        <references count="1">
          <reference field="4294967294" count="1" selected="0">
            <x v="1"/>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Dinámica3" cacheId="2"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41:G46" firstHeaderRow="1" firstDataRow="2" firstDataCol="1"/>
  <pivotFields count="106">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6">
        <item x="0"/>
        <item x="3"/>
        <item x="4"/>
        <item x="1"/>
        <item x="2"/>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x v="3"/>
    </i>
  </rowItems>
  <colFields count="1">
    <field x="78"/>
  </colFields>
  <colItems count="6">
    <i>
      <x/>
    </i>
    <i>
      <x v="1"/>
    </i>
    <i>
      <x v="2"/>
    </i>
    <i>
      <x v="3"/>
    </i>
    <i>
      <x v="4"/>
    </i>
    <i>
      <x v="5"/>
    </i>
  </colItems>
  <dataFields count="1">
    <dataField name="Cuenta de DESEMPEÑO FINAL 2do TRIMESTRE" fld="78" subtotal="count" showDataAs="percentOfRow" baseField="0" baseItem="0" numFmtId="9"/>
  </dataFields>
  <formats count="27">
    <format dxfId="536">
      <pivotArea outline="0" collapsedLevelsAreSubtotals="1" fieldPosition="0"/>
    </format>
    <format dxfId="535">
      <pivotArea outline="0" collapsedLevelsAreSubtotals="1" fieldPosition="0"/>
    </format>
    <format dxfId="534">
      <pivotArea dataOnly="0" labelOnly="1" fieldPosition="0">
        <references count="1">
          <reference field="1" count="0"/>
        </references>
      </pivotArea>
    </format>
    <format dxfId="533">
      <pivotArea outline="0" collapsedLevelsAreSubtotals="1" fieldPosition="0"/>
    </format>
    <format dxfId="532">
      <pivotArea field="1" type="button" dataOnly="0" labelOnly="1" outline="0" axis="axisRow" fieldPosition="0"/>
    </format>
    <format dxfId="531">
      <pivotArea dataOnly="0" labelOnly="1" fieldPosition="0">
        <references count="1">
          <reference field="1" count="0"/>
        </references>
      </pivotArea>
    </format>
    <format dxfId="530">
      <pivotArea dataOnly="0" labelOnly="1" grandRow="1" outline="0" fieldPosition="0"/>
    </format>
    <format dxfId="529">
      <pivotArea dataOnly="0" labelOnly="1" grandCol="1" outline="0" fieldPosition="0"/>
    </format>
    <format dxfId="528">
      <pivotArea outline="0" collapsedLevelsAreSubtotals="1" fieldPosition="0"/>
    </format>
    <format dxfId="527">
      <pivotArea dataOnly="0" labelOnly="1" grandCol="1" outline="0" fieldPosition="0"/>
    </format>
    <format dxfId="526">
      <pivotArea field="1" type="button" dataOnly="0" labelOnly="1" outline="0" axis="axisRow" fieldPosition="0"/>
    </format>
    <format dxfId="525">
      <pivotArea outline="0" collapsedLevelsAreSubtotals="1" fieldPosition="0"/>
    </format>
    <format dxfId="524">
      <pivotArea field="1" type="button" dataOnly="0" labelOnly="1" outline="0" axis="axisRow" fieldPosition="0"/>
    </format>
    <format dxfId="523">
      <pivotArea dataOnly="0" labelOnly="1" fieldPosition="0">
        <references count="1">
          <reference field="1" count="0"/>
        </references>
      </pivotArea>
    </format>
    <format dxfId="522">
      <pivotArea outline="0" fieldPosition="0">
        <references count="1">
          <reference field="4294967294" count="1">
            <x v="0"/>
          </reference>
        </references>
      </pivotArea>
    </format>
    <format dxfId="521">
      <pivotArea outline="0" collapsedLevelsAreSubtotals="1" fieldPosition="0"/>
    </format>
    <format dxfId="520">
      <pivotArea outline="0" collapsedLevelsAreSubtotals="1" fieldPosition="0"/>
    </format>
    <format dxfId="519">
      <pivotArea outline="0" collapsedLevelsAreSubtotals="1" fieldPosition="0"/>
    </format>
    <format dxfId="518">
      <pivotArea outline="0" collapsedLevelsAreSubtotals="1" fieldPosition="0"/>
    </format>
    <format dxfId="517">
      <pivotArea type="all" dataOnly="0" outline="0" fieldPosition="0"/>
    </format>
    <format dxfId="516">
      <pivotArea outline="0" collapsedLevelsAreSubtotals="1" fieldPosition="0"/>
    </format>
    <format dxfId="515">
      <pivotArea type="origin" dataOnly="0" labelOnly="1" outline="0" fieldPosition="0"/>
    </format>
    <format dxfId="514">
      <pivotArea field="78" type="button" dataOnly="0" labelOnly="1" outline="0" axis="axisCol" fieldPosition="0"/>
    </format>
    <format dxfId="513">
      <pivotArea type="topRight" dataOnly="0" labelOnly="1" outline="0" fieldPosition="0"/>
    </format>
    <format dxfId="512">
      <pivotArea field="1" type="button" dataOnly="0" labelOnly="1" outline="0" axis="axisRow" fieldPosition="0"/>
    </format>
    <format dxfId="511">
      <pivotArea dataOnly="0" labelOnly="1" fieldPosition="0">
        <references count="1">
          <reference field="1" count="0"/>
        </references>
      </pivotArea>
    </format>
    <format dxfId="510">
      <pivotArea dataOnly="0" labelOnly="1" fieldPosition="0">
        <references count="1">
          <reference field="78"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49:X60"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565">
      <pivotArea outline="0" collapsedLevelsAreSubtotals="1" fieldPosition="0"/>
    </format>
    <format dxfId="564">
      <pivotArea outline="0" collapsedLevelsAreSubtotals="1" fieldPosition="0"/>
    </format>
    <format dxfId="563">
      <pivotArea outline="0" fieldPosition="0">
        <references count="1">
          <reference field="4294967294" count="1">
            <x v="0"/>
          </reference>
        </references>
      </pivotArea>
    </format>
    <format dxfId="562">
      <pivotArea outline="0" fieldPosition="0">
        <references count="1">
          <reference field="4294967294" count="1">
            <x v="0"/>
          </reference>
        </references>
      </pivotArea>
    </format>
    <format dxfId="561">
      <pivotArea outline="0" collapsedLevelsAreSubtotals="1" fieldPosition="0"/>
    </format>
    <format dxfId="560">
      <pivotArea field="1" type="button" dataOnly="0" labelOnly="1" outline="0"/>
    </format>
    <format dxfId="559">
      <pivotArea dataOnly="0" labelOnly="1" grandRow="1" outline="0" fieldPosition="0"/>
    </format>
    <format dxfId="558">
      <pivotArea dataOnly="0" labelOnly="1" fieldPosition="0">
        <references count="1">
          <reference field="78" count="0"/>
        </references>
      </pivotArea>
    </format>
    <format dxfId="557">
      <pivotArea dataOnly="0" labelOnly="1" grandCol="1" outline="0" fieldPosition="0"/>
    </format>
    <format dxfId="556">
      <pivotArea outline="0" collapsedLevelsAreSubtotals="1" fieldPosition="0"/>
    </format>
    <format dxfId="555">
      <pivotArea dataOnly="0" labelOnly="1" fieldPosition="0">
        <references count="1">
          <reference field="78" count="0"/>
        </references>
      </pivotArea>
    </format>
    <format dxfId="554">
      <pivotArea dataOnly="0" labelOnly="1" grandCol="1" outline="0" fieldPosition="0"/>
    </format>
    <format dxfId="553">
      <pivotArea field="1" type="button" dataOnly="0" labelOnly="1" outline="0"/>
    </format>
    <format dxfId="552">
      <pivotArea outline="0" collapsedLevelsAreSubtotals="1" fieldPosition="0"/>
    </format>
    <format dxfId="551">
      <pivotArea field="1" type="button" dataOnly="0" labelOnly="1" outline="0"/>
    </format>
    <format dxfId="550">
      <pivotArea dataOnly="0" labelOnly="1" fieldPosition="0">
        <references count="1">
          <reference field="78" count="0"/>
        </references>
      </pivotArea>
    </format>
    <format dxfId="549">
      <pivotArea field="3" type="button" dataOnly="0" labelOnly="1" outline="0" axis="axisRow" fieldPosition="0"/>
    </format>
    <format dxfId="548">
      <pivotArea outline="0" fieldPosition="0">
        <references count="1">
          <reference field="4294967294" count="1">
            <x v="0"/>
          </reference>
        </references>
      </pivotArea>
    </format>
    <format dxfId="547">
      <pivotArea outline="0" collapsedLevelsAreSubtotals="1" fieldPosition="0"/>
    </format>
    <format dxfId="546">
      <pivotArea field="3" type="button" dataOnly="0" labelOnly="1" outline="0" axis="axisRow" fieldPosition="0"/>
    </format>
    <format dxfId="545">
      <pivotArea dataOnly="0" labelOnly="1" fieldPosition="0">
        <references count="1">
          <reference field="3" count="0"/>
        </references>
      </pivotArea>
    </format>
    <format dxfId="544">
      <pivotArea dataOnly="0" labelOnly="1" fieldPosition="0">
        <references count="1">
          <reference field="78" count="0"/>
        </references>
      </pivotArea>
    </format>
    <format dxfId="543">
      <pivotArea dataOnly="0" labelOnly="1" grandRow="1" outline="0" fieldPosition="0"/>
    </format>
    <format dxfId="542">
      <pivotArea outline="0" collapsedLevelsAreSubtotals="1" fieldPosition="0"/>
    </format>
    <format dxfId="541">
      <pivotArea dataOnly="0" labelOnly="1" fieldPosition="0">
        <references count="1">
          <reference field="3" count="0"/>
        </references>
      </pivotArea>
    </format>
    <format dxfId="540">
      <pivotArea outline="0" fieldPosition="0">
        <references count="1">
          <reference field="4294967294" count="1">
            <x v="0"/>
          </reference>
        </references>
      </pivotArea>
    </format>
    <format dxfId="539">
      <pivotArea outline="0" collapsedLevelsAreSubtotals="1" fieldPosition="0"/>
    </format>
    <format dxfId="538">
      <pivotArea outline="0" collapsedLevelsAreSubtotals="1" fieldPosition="0"/>
    </format>
    <format dxfId="537">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H36" firstHeaderRow="1" firstDataRow="2" firstDataCol="1"/>
  <pivotFields count="106">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6">
        <item x="3"/>
        <item x="0"/>
        <item x="4"/>
        <item x="1"/>
        <item x="2"/>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78"/>
  </colFields>
  <colItems count="7">
    <i>
      <x/>
    </i>
    <i>
      <x v="1"/>
    </i>
    <i>
      <x v="2"/>
    </i>
    <i>
      <x v="3"/>
    </i>
    <i>
      <x v="4"/>
    </i>
    <i>
      <x v="5"/>
    </i>
    <i t="grand">
      <x/>
    </i>
  </colItems>
  <dataFields count="1">
    <dataField name="Cuenta de DESEMPEÑO FINAL 2do TRIMESTRE" fld="78" subtotal="count" baseField="0" baseItem="0"/>
  </dataFields>
  <formats count="31">
    <format dxfId="596">
      <pivotArea outline="0" collapsedLevelsAreSubtotals="1" fieldPosition="0"/>
    </format>
    <format dxfId="595">
      <pivotArea outline="0" collapsedLevelsAreSubtotals="1" fieldPosition="0"/>
    </format>
    <format dxfId="594">
      <pivotArea outline="0" fieldPosition="0">
        <references count="1">
          <reference field="4294967294" count="1">
            <x v="0"/>
          </reference>
        </references>
      </pivotArea>
    </format>
    <format dxfId="593">
      <pivotArea outline="0" collapsedLevelsAreSubtotals="1" fieldPosition="0"/>
    </format>
    <format dxfId="592">
      <pivotArea outline="0" collapsedLevelsAreSubtotals="1" fieldPosition="0"/>
    </format>
    <format dxfId="591">
      <pivotArea outline="0" collapsedLevelsAreSubtotals="1" fieldPosition="0"/>
    </format>
    <format dxfId="590">
      <pivotArea outline="0" collapsedLevelsAreSubtotals="1" fieldPosition="0"/>
    </format>
    <format dxfId="589">
      <pivotArea outline="0" collapsedLevelsAreSubtotals="1" fieldPosition="0"/>
    </format>
    <format dxfId="588">
      <pivotArea outline="0" collapsedLevelsAreSubtotals="1" fieldPosition="0"/>
    </format>
    <format dxfId="587">
      <pivotArea outline="0" fieldPosition="0">
        <references count="1">
          <reference field="4294967294" count="1">
            <x v="0"/>
          </reference>
        </references>
      </pivotArea>
    </format>
    <format dxfId="586">
      <pivotArea type="origin" dataOnly="0" labelOnly="1" outline="0" fieldPosition="0"/>
    </format>
    <format dxfId="585">
      <pivotArea type="all" dataOnly="0" outline="0" fieldPosition="0"/>
    </format>
    <format dxfId="584">
      <pivotArea outline="0" collapsedLevelsAreSubtotals="1" fieldPosition="0"/>
    </format>
    <format dxfId="583">
      <pivotArea type="origin" dataOnly="0" labelOnly="1" outline="0" fieldPosition="0"/>
    </format>
    <format dxfId="582">
      <pivotArea field="78" type="button" dataOnly="0" labelOnly="1" outline="0" axis="axisCol" fieldPosition="0"/>
    </format>
    <format dxfId="581">
      <pivotArea type="topRight" dataOnly="0" labelOnly="1" outline="0" fieldPosition="0"/>
    </format>
    <format dxfId="580">
      <pivotArea field="4" type="button" dataOnly="0" labelOnly="1" outline="0" axis="axisRow" fieldPosition="0"/>
    </format>
    <format dxfId="579">
      <pivotArea dataOnly="0" labelOnly="1" fieldPosition="0">
        <references count="1">
          <reference field="4" count="0"/>
        </references>
      </pivotArea>
    </format>
    <format dxfId="578">
      <pivotArea dataOnly="0" labelOnly="1" grandRow="1" outline="0" fieldPosition="0"/>
    </format>
    <format dxfId="577">
      <pivotArea dataOnly="0" labelOnly="1" fieldPosition="0">
        <references count="1">
          <reference field="78" count="0"/>
        </references>
      </pivotArea>
    </format>
    <format dxfId="576">
      <pivotArea dataOnly="0" labelOnly="1" grandCol="1" outline="0" fieldPosition="0"/>
    </format>
    <format dxfId="575">
      <pivotArea type="all" dataOnly="0" outline="0" fieldPosition="0"/>
    </format>
    <format dxfId="574">
      <pivotArea outline="0" collapsedLevelsAreSubtotals="1" fieldPosition="0"/>
    </format>
    <format dxfId="573">
      <pivotArea type="origin" dataOnly="0" labelOnly="1" outline="0" fieldPosition="0"/>
    </format>
    <format dxfId="572">
      <pivotArea field="78" type="button" dataOnly="0" labelOnly="1" outline="0" axis="axisCol" fieldPosition="0"/>
    </format>
    <format dxfId="571">
      <pivotArea type="topRight" dataOnly="0" labelOnly="1" outline="0" fieldPosition="0"/>
    </format>
    <format dxfId="570">
      <pivotArea field="4" type="button" dataOnly="0" labelOnly="1" outline="0" axis="axisRow" fieldPosition="0"/>
    </format>
    <format dxfId="569">
      <pivotArea dataOnly="0" labelOnly="1" fieldPosition="0">
        <references count="1">
          <reference field="4" count="0"/>
        </references>
      </pivotArea>
    </format>
    <format dxfId="568">
      <pivotArea dataOnly="0" labelOnly="1" grandRow="1" outline="0" fieldPosition="0"/>
    </format>
    <format dxfId="567">
      <pivotArea dataOnly="0" labelOnly="1" fieldPosition="0">
        <references count="1">
          <reference field="78" count="0"/>
        </references>
      </pivotArea>
    </format>
    <format dxfId="56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3"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8" rowHeaderCaption="Dependencia">
  <location ref="A70:G81" firstHeaderRow="1" firstDataRow="2" firstDataCol="1"/>
  <pivotFields count="106">
    <pivotField showAll="0"/>
    <pivotField showAll="0"/>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0">
    <i>
      <x/>
    </i>
    <i>
      <x v="1"/>
    </i>
    <i>
      <x v="2"/>
    </i>
    <i>
      <x v="3"/>
    </i>
    <i>
      <x v="4"/>
    </i>
    <i>
      <x v="5"/>
    </i>
    <i>
      <x v="6"/>
    </i>
    <i>
      <x v="7"/>
    </i>
    <i>
      <x v="8"/>
    </i>
    <i t="grand">
      <x/>
    </i>
  </rowItems>
  <colFields count="1">
    <field x="51"/>
  </colFields>
  <colItems count="6">
    <i>
      <x/>
    </i>
    <i>
      <x v="1"/>
    </i>
    <i>
      <x v="2"/>
    </i>
    <i>
      <x v="3"/>
    </i>
    <i>
      <x v="5"/>
    </i>
    <i t="grand">
      <x/>
    </i>
  </colItems>
  <dataFields count="1">
    <dataField name="Cuenta de DESEMPEÑO FINAL 3er TRIMESTRE" fld="51" subtotal="count" baseField="0" baseItem="0"/>
  </dataFields>
  <formats count="33">
    <format dxfId="633">
      <pivotArea type="all" dataOnly="0" outline="0" fieldPosition="0"/>
    </format>
    <format dxfId="632">
      <pivotArea outline="0" collapsedLevelsAreSubtotals="1" fieldPosition="0"/>
    </format>
    <format dxfId="631">
      <pivotArea type="origin" dataOnly="0" labelOnly="1" outline="0" fieldPosition="0"/>
    </format>
    <format dxfId="630">
      <pivotArea field="51" type="button" dataOnly="0" labelOnly="1" outline="0" axis="axisCol" fieldPosition="0"/>
    </format>
    <format dxfId="629">
      <pivotArea type="topRight" dataOnly="0" labelOnly="1" outline="0" fieldPosition="0"/>
    </format>
    <format dxfId="628">
      <pivotArea field="3" type="button" dataOnly="0" labelOnly="1" outline="0" axis="axisRow" fieldPosition="0"/>
    </format>
    <format dxfId="627">
      <pivotArea dataOnly="0" labelOnly="1" fieldPosition="0">
        <references count="1">
          <reference field="3" count="0"/>
        </references>
      </pivotArea>
    </format>
    <format dxfId="626">
      <pivotArea dataOnly="0" labelOnly="1" grandRow="1" outline="0" fieldPosition="0"/>
    </format>
    <format dxfId="625">
      <pivotArea dataOnly="0" labelOnly="1" fieldPosition="0">
        <references count="1">
          <reference field="51" count="0"/>
        </references>
      </pivotArea>
    </format>
    <format dxfId="624">
      <pivotArea dataOnly="0" labelOnly="1" grandCol="1" outline="0" fieldPosition="0"/>
    </format>
    <format dxfId="623">
      <pivotArea type="all" dataOnly="0" outline="0" fieldPosition="0"/>
    </format>
    <format dxfId="622">
      <pivotArea outline="0" collapsedLevelsAreSubtotals="1" fieldPosition="0"/>
    </format>
    <format dxfId="621">
      <pivotArea type="origin" dataOnly="0" labelOnly="1" outline="0" fieldPosition="0"/>
    </format>
    <format dxfId="620">
      <pivotArea field="51" type="button" dataOnly="0" labelOnly="1" outline="0" axis="axisCol" fieldPosition="0"/>
    </format>
    <format dxfId="619">
      <pivotArea type="topRight" dataOnly="0" labelOnly="1" outline="0" fieldPosition="0"/>
    </format>
    <format dxfId="618">
      <pivotArea field="3" type="button" dataOnly="0" labelOnly="1" outline="0" axis="axisRow" fieldPosition="0"/>
    </format>
    <format dxfId="617">
      <pivotArea dataOnly="0" labelOnly="1" fieldPosition="0">
        <references count="1">
          <reference field="3" count="0"/>
        </references>
      </pivotArea>
    </format>
    <format dxfId="616">
      <pivotArea dataOnly="0" labelOnly="1" grandRow="1" outline="0" fieldPosition="0"/>
    </format>
    <format dxfId="615">
      <pivotArea dataOnly="0" labelOnly="1" fieldPosition="0">
        <references count="1">
          <reference field="51" count="0"/>
        </references>
      </pivotArea>
    </format>
    <format dxfId="614">
      <pivotArea dataOnly="0" labelOnly="1" grandCol="1" outline="0" fieldPosition="0"/>
    </format>
    <format dxfId="613">
      <pivotArea type="all" dataOnly="0" outline="0" fieldPosition="0"/>
    </format>
    <format dxfId="612">
      <pivotArea outline="0" collapsedLevelsAreSubtotals="1" fieldPosition="0"/>
    </format>
    <format dxfId="611">
      <pivotArea type="origin" dataOnly="0" labelOnly="1" outline="0" fieldPosition="0"/>
    </format>
    <format dxfId="610">
      <pivotArea field="51" type="button" dataOnly="0" labelOnly="1" outline="0" axis="axisCol" fieldPosition="0"/>
    </format>
    <format dxfId="609">
      <pivotArea type="topRight" dataOnly="0" labelOnly="1" outline="0" fieldPosition="0"/>
    </format>
    <format dxfId="608">
      <pivotArea field="3" type="button" dataOnly="0" labelOnly="1" outline="0" axis="axisRow" fieldPosition="0"/>
    </format>
    <format dxfId="607">
      <pivotArea dataOnly="0" labelOnly="1" fieldPosition="0">
        <references count="1">
          <reference field="3" count="0"/>
        </references>
      </pivotArea>
    </format>
    <format dxfId="606">
      <pivotArea dataOnly="0" labelOnly="1" grandRow="1" outline="0" fieldPosition="0"/>
    </format>
    <format dxfId="605">
      <pivotArea dataOnly="0" labelOnly="1" fieldPosition="0">
        <references count="1">
          <reference field="51" count="0"/>
        </references>
      </pivotArea>
    </format>
    <format dxfId="604">
      <pivotArea dataOnly="0" labelOnly="1" grandCol="1" outline="0" fieldPosition="0"/>
    </format>
    <format dxfId="603">
      <pivotArea dataOnly="0" labelOnly="1" fieldPosition="0">
        <references count="1">
          <reference field="3" count="0"/>
        </references>
      </pivotArea>
    </format>
    <format dxfId="602">
      <pivotArea outline="0" fieldPosition="0">
        <references count="1">
          <reference field="4294967294" count="1">
            <x v="0"/>
          </reference>
        </references>
      </pivotArea>
    </format>
    <format dxfId="601">
      <pivotArea outline="0" fieldPosition="0">
        <references count="1">
          <reference field="4294967294" count="1">
            <x v="0"/>
          </reference>
        </references>
      </pivotArea>
    </format>
  </formats>
  <chartFormats count="20">
    <chartFormat chart="4" format="15" series="1">
      <pivotArea type="data" outline="0" fieldPosition="0">
        <references count="2">
          <reference field="4294967294" count="1" selected="0">
            <x v="0"/>
          </reference>
          <reference field="51" count="1" selected="0">
            <x v="0"/>
          </reference>
        </references>
      </pivotArea>
    </chartFormat>
    <chartFormat chart="4" format="16" series="1">
      <pivotArea type="data" outline="0" fieldPosition="0">
        <references count="2">
          <reference field="4294967294" count="1" selected="0">
            <x v="0"/>
          </reference>
          <reference field="51" count="1" selected="0">
            <x v="1"/>
          </reference>
        </references>
      </pivotArea>
    </chartFormat>
    <chartFormat chart="4" format="17" series="1">
      <pivotArea type="data" outline="0" fieldPosition="0">
        <references count="2">
          <reference field="4294967294" count="1" selected="0">
            <x v="0"/>
          </reference>
          <reference field="51" count="1" selected="0">
            <x v="2"/>
          </reference>
        </references>
      </pivotArea>
    </chartFormat>
    <chartFormat chart="4" format="18" series="1">
      <pivotArea type="data" outline="0" fieldPosition="0">
        <references count="2">
          <reference field="4294967294" count="1" selected="0">
            <x v="0"/>
          </reference>
          <reference field="51" count="1" selected="0">
            <x v="3"/>
          </reference>
        </references>
      </pivotArea>
    </chartFormat>
    <chartFormat chart="5" format="20" series="1">
      <pivotArea type="data" outline="0" fieldPosition="0">
        <references count="2">
          <reference field="4294967294" count="1" selected="0">
            <x v="0"/>
          </reference>
          <reference field="51" count="1" selected="0">
            <x v="0"/>
          </reference>
        </references>
      </pivotArea>
    </chartFormat>
    <chartFormat chart="5" format="21" series="1">
      <pivotArea type="data" outline="0" fieldPosition="0">
        <references count="2">
          <reference field="4294967294" count="1" selected="0">
            <x v="0"/>
          </reference>
          <reference field="51" count="1" selected="0">
            <x v="1"/>
          </reference>
        </references>
      </pivotArea>
    </chartFormat>
    <chartFormat chart="5" format="22" series="1">
      <pivotArea type="data" outline="0" fieldPosition="0">
        <references count="2">
          <reference field="4294967294" count="1" selected="0">
            <x v="0"/>
          </reference>
          <reference field="51" count="1" selected="0">
            <x v="2"/>
          </reference>
        </references>
      </pivotArea>
    </chartFormat>
    <chartFormat chart="5" format="23" series="1">
      <pivotArea type="data" outline="0" fieldPosition="0">
        <references count="2">
          <reference field="4294967294" count="1" selected="0">
            <x v="0"/>
          </reference>
          <reference field="51" count="1" selected="0">
            <x v="3"/>
          </reference>
        </references>
      </pivotArea>
    </chartFormat>
    <chartFormat chart="7" format="20" series="1">
      <pivotArea type="data" outline="0" fieldPosition="0">
        <references count="2">
          <reference field="4294967294" count="1" selected="0">
            <x v="0"/>
          </reference>
          <reference field="51" count="1" selected="0">
            <x v="0"/>
          </reference>
        </references>
      </pivotArea>
    </chartFormat>
    <chartFormat chart="7" format="21" series="1">
      <pivotArea type="data" outline="0" fieldPosition="0">
        <references count="2">
          <reference field="4294967294" count="1" selected="0">
            <x v="0"/>
          </reference>
          <reference field="51" count="1" selected="0">
            <x v="1"/>
          </reference>
        </references>
      </pivotArea>
    </chartFormat>
    <chartFormat chart="7" format="22" series="1">
      <pivotArea type="data" outline="0" fieldPosition="0">
        <references count="2">
          <reference field="4294967294" count="1" selected="0">
            <x v="0"/>
          </reference>
          <reference field="51" count="1" selected="0">
            <x v="2"/>
          </reference>
        </references>
      </pivotArea>
    </chartFormat>
    <chartFormat chart="7" format="23" series="1">
      <pivotArea type="data" outline="0" fieldPosition="0">
        <references count="2">
          <reference field="4294967294" count="1" selected="0">
            <x v="0"/>
          </reference>
          <reference field="51" count="1" selected="0">
            <x v="3"/>
          </reference>
        </references>
      </pivotArea>
    </chartFormat>
    <chartFormat chart="1" format="15" series="1">
      <pivotArea type="data" outline="0" fieldPosition="0">
        <references count="2">
          <reference field="4294967294" count="1" selected="0">
            <x v="0"/>
          </reference>
          <reference field="51" count="1" selected="0">
            <x v="0"/>
          </reference>
        </references>
      </pivotArea>
    </chartFormat>
    <chartFormat chart="1" format="16" series="1">
      <pivotArea type="data" outline="0" fieldPosition="0">
        <references count="2">
          <reference field="4294967294" count="1" selected="0">
            <x v="0"/>
          </reference>
          <reference field="51" count="1" selected="0">
            <x v="1"/>
          </reference>
        </references>
      </pivotArea>
    </chartFormat>
    <chartFormat chart="1" format="17" series="1">
      <pivotArea type="data" outline="0" fieldPosition="0">
        <references count="2">
          <reference field="4294967294" count="1" selected="0">
            <x v="0"/>
          </reference>
          <reference field="51" count="1" selected="0">
            <x v="2"/>
          </reference>
        </references>
      </pivotArea>
    </chartFormat>
    <chartFormat chart="1" format="18" series="1">
      <pivotArea type="data" outline="0" fieldPosition="0">
        <references count="2">
          <reference field="4294967294" count="1" selected="0">
            <x v="0"/>
          </reference>
          <reference field="51" count="1" selected="0">
            <x v="3"/>
          </reference>
        </references>
      </pivotArea>
    </chartFormat>
    <chartFormat chart="1" format="20" series="1">
      <pivotArea type="data" outline="0" fieldPosition="0">
        <references count="2">
          <reference field="4294967294" count="1" selected="0">
            <x v="0"/>
          </reference>
          <reference field="51" count="1" selected="0">
            <x v="4"/>
          </reference>
        </references>
      </pivotArea>
    </chartFormat>
    <chartFormat chart="7" format="25" series="1">
      <pivotArea type="data" outline="0" fieldPosition="0">
        <references count="2">
          <reference field="4294967294" count="1" selected="0">
            <x v="0"/>
          </reference>
          <reference field="51" count="1" selected="0">
            <x v="4"/>
          </reference>
        </references>
      </pivotArea>
    </chartFormat>
    <chartFormat chart="7" format="27" series="1">
      <pivotArea type="data" outline="0" fieldPosition="0">
        <references count="2">
          <reference field="4294967294" count="1" selected="0">
            <x v="0"/>
          </reference>
          <reference field="51" count="1" selected="0">
            <x v="5"/>
          </reference>
        </references>
      </pivotArea>
    </chartFormat>
    <chartFormat chart="1" format="21" series="1">
      <pivotArea type="data" outline="0" fieldPosition="0">
        <references count="2">
          <reference field="4294967294" count="1" selected="0">
            <x v="0"/>
          </reference>
          <reference field="51" count="1" selected="0">
            <x v="5"/>
          </reference>
        </references>
      </pivotArea>
    </chartFormat>
  </chartFormats>
  <pivotTableStyleInfo name="PivotStyleDark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3" cacheId="3"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OBJETIVOS ESTRATEGICOS">
  <location ref="A59:G65" firstHeaderRow="1" firstDataRow="2" firstDataCol="1"/>
  <pivotFields count="106">
    <pivotField showAll="0"/>
    <pivotField axis="axisRow" showAll="0">
      <items count="5">
        <item x="3"/>
        <item x="2"/>
        <item x="1"/>
        <item x="0"/>
        <item t="default"/>
      </items>
    </pivotField>
    <pivotField showAll="0"/>
    <pivotField showAll="0">
      <items count="10">
        <item x="0"/>
        <item x="1"/>
        <item x="2"/>
        <item x="3"/>
        <item x="4"/>
        <item x="5"/>
        <item x="6"/>
        <item x="7"/>
        <item x="8"/>
        <item t="default"/>
      </items>
    </pivotField>
    <pivotField showAll="0"/>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Fields count="1">
    <field x="51"/>
  </colFields>
  <colItems count="6">
    <i>
      <x/>
    </i>
    <i>
      <x v="1"/>
    </i>
    <i>
      <x v="2"/>
    </i>
    <i>
      <x v="3"/>
    </i>
    <i>
      <x v="5"/>
    </i>
    <i t="grand">
      <x/>
    </i>
  </colItems>
  <dataFields count="1">
    <dataField name="Cuenta de DESEMPEÑO FINAL 3er TRIMESTRE" fld="51" subtotal="count" showDataAs="percentOfRow" baseField="0" baseItem="0" numFmtId="9"/>
  </dataFields>
  <formats count="44">
    <format dxfId="677">
      <pivotArea outline="0" collapsedLevelsAreSubtotals="1" fieldPosition="0"/>
    </format>
    <format dxfId="676">
      <pivotArea outline="0" collapsedLevelsAreSubtotals="1" fieldPosition="0"/>
    </format>
    <format dxfId="675">
      <pivotArea type="all" dataOnly="0" outline="0" fieldPosition="0"/>
    </format>
    <format dxfId="674">
      <pivotArea outline="0" collapsedLevelsAreSubtotals="1" fieldPosition="0"/>
    </format>
    <format dxfId="673">
      <pivotArea type="origin" dataOnly="0" labelOnly="1" outline="0" fieldPosition="0"/>
    </format>
    <format dxfId="672">
      <pivotArea field="51" type="button" dataOnly="0" labelOnly="1" outline="0" axis="axisCol" fieldPosition="0"/>
    </format>
    <format dxfId="671">
      <pivotArea type="topRight" dataOnly="0" labelOnly="1" outline="0" fieldPosition="0"/>
    </format>
    <format dxfId="670">
      <pivotArea field="1" type="button" dataOnly="0" labelOnly="1" outline="0" axis="axisRow" fieldPosition="0"/>
    </format>
    <format dxfId="669">
      <pivotArea dataOnly="0" labelOnly="1" fieldPosition="0">
        <references count="1">
          <reference field="1" count="0"/>
        </references>
      </pivotArea>
    </format>
    <format dxfId="668">
      <pivotArea dataOnly="0" labelOnly="1" grandRow="1" outline="0" fieldPosition="0"/>
    </format>
    <format dxfId="667">
      <pivotArea dataOnly="0" labelOnly="1" fieldPosition="0">
        <references count="1">
          <reference field="51" count="0"/>
        </references>
      </pivotArea>
    </format>
    <format dxfId="666">
      <pivotArea dataOnly="0" labelOnly="1" grandCol="1" outline="0" fieldPosition="0"/>
    </format>
    <format dxfId="665">
      <pivotArea type="all" dataOnly="0" outline="0" fieldPosition="0"/>
    </format>
    <format dxfId="664">
      <pivotArea outline="0" collapsedLevelsAreSubtotals="1" fieldPosition="0"/>
    </format>
    <format dxfId="663">
      <pivotArea type="origin" dataOnly="0" labelOnly="1" outline="0" fieldPosition="0"/>
    </format>
    <format dxfId="662">
      <pivotArea field="51" type="button" dataOnly="0" labelOnly="1" outline="0" axis="axisCol" fieldPosition="0"/>
    </format>
    <format dxfId="661">
      <pivotArea type="topRight" dataOnly="0" labelOnly="1" outline="0" fieldPosition="0"/>
    </format>
    <format dxfId="660">
      <pivotArea field="1" type="button" dataOnly="0" labelOnly="1" outline="0" axis="axisRow" fieldPosition="0"/>
    </format>
    <format dxfId="659">
      <pivotArea dataOnly="0" labelOnly="1" fieldPosition="0">
        <references count="1">
          <reference field="1" count="0"/>
        </references>
      </pivotArea>
    </format>
    <format dxfId="658">
      <pivotArea dataOnly="0" labelOnly="1" grandRow="1" outline="0" fieldPosition="0"/>
    </format>
    <format dxfId="657">
      <pivotArea dataOnly="0" labelOnly="1" fieldPosition="0">
        <references count="1">
          <reference field="51" count="0"/>
        </references>
      </pivotArea>
    </format>
    <format dxfId="656">
      <pivotArea dataOnly="0" labelOnly="1" grandCol="1" outline="0" fieldPosition="0"/>
    </format>
    <format dxfId="655">
      <pivotArea type="all" dataOnly="0" outline="0" fieldPosition="0"/>
    </format>
    <format dxfId="654">
      <pivotArea outline="0" collapsedLevelsAreSubtotals="1" fieldPosition="0"/>
    </format>
    <format dxfId="653">
      <pivotArea type="origin" dataOnly="0" labelOnly="1" outline="0" fieldPosition="0"/>
    </format>
    <format dxfId="652">
      <pivotArea field="51" type="button" dataOnly="0" labelOnly="1" outline="0" axis="axisCol" fieldPosition="0"/>
    </format>
    <format dxfId="651">
      <pivotArea type="topRight" dataOnly="0" labelOnly="1" outline="0" fieldPosition="0"/>
    </format>
    <format dxfId="650">
      <pivotArea field="1" type="button" dataOnly="0" labelOnly="1" outline="0" axis="axisRow" fieldPosition="0"/>
    </format>
    <format dxfId="649">
      <pivotArea dataOnly="0" labelOnly="1" fieldPosition="0">
        <references count="1">
          <reference field="1" count="0"/>
        </references>
      </pivotArea>
    </format>
    <format dxfId="648">
      <pivotArea dataOnly="0" labelOnly="1" grandRow="1" outline="0" fieldPosition="0"/>
    </format>
    <format dxfId="647">
      <pivotArea dataOnly="0" labelOnly="1" fieldPosition="0">
        <references count="1">
          <reference field="51" count="0"/>
        </references>
      </pivotArea>
    </format>
    <format dxfId="646">
      <pivotArea dataOnly="0" labelOnly="1" grandCol="1" outline="0" fieldPosition="0"/>
    </format>
    <format dxfId="645">
      <pivotArea dataOnly="0" labelOnly="1" fieldPosition="0">
        <references count="1">
          <reference field="1" count="0"/>
        </references>
      </pivotArea>
    </format>
    <format dxfId="644">
      <pivotArea field="1" type="button" dataOnly="0" labelOnly="1" outline="0" axis="axisRow" fieldPosition="0"/>
    </format>
    <format dxfId="643">
      <pivotArea type="all" dataOnly="0" outline="0" fieldPosition="0"/>
    </format>
    <format dxfId="642">
      <pivotArea outline="0" collapsedLevelsAreSubtotals="1" fieldPosition="0"/>
    </format>
    <format dxfId="641">
      <pivotArea type="origin" dataOnly="0" labelOnly="1" outline="0" fieldPosition="0"/>
    </format>
    <format dxfId="640">
      <pivotArea field="51" type="button" dataOnly="0" labelOnly="1" outline="0" axis="axisCol" fieldPosition="0"/>
    </format>
    <format dxfId="639">
      <pivotArea type="topRight" dataOnly="0" labelOnly="1" outline="0" fieldPosition="0"/>
    </format>
    <format dxfId="638">
      <pivotArea field="1" type="button" dataOnly="0" labelOnly="1" outline="0" axis="axisRow" fieldPosition="0"/>
    </format>
    <format dxfId="637">
      <pivotArea dataOnly="0" labelOnly="1" fieldPosition="0">
        <references count="1">
          <reference field="1" count="0"/>
        </references>
      </pivotArea>
    </format>
    <format dxfId="636">
      <pivotArea dataOnly="0" labelOnly="1" grandRow="1" outline="0" fieldPosition="0"/>
    </format>
    <format dxfId="635">
      <pivotArea dataOnly="0" labelOnly="1" fieldPosition="0">
        <references count="1">
          <reference field="51" count="0"/>
        </references>
      </pivotArea>
    </format>
    <format dxfId="634">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rowHeaderCaption="INDICADORES">
  <location ref="A11:G15" firstHeaderRow="1" firstDataRow="2" firstDataCol="1"/>
  <pivotFields count="106">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6">
    <i>
      <x/>
    </i>
    <i>
      <x v="1"/>
    </i>
    <i>
      <x v="2"/>
    </i>
    <i>
      <x v="3"/>
    </i>
    <i>
      <x v="5"/>
    </i>
    <i t="grand">
      <x/>
    </i>
  </colItems>
  <dataFields count="1">
    <dataField name="Cuenta de DESEMPEÑO FINAL 3er TRIMESTRE" fld="51" subtotal="count" showDataAs="percentOfRow" baseField="0" baseItem="0" numFmtId="9"/>
  </dataFields>
  <formats count="14">
    <format dxfId="691">
      <pivotArea outline="0" collapsedLevelsAreSubtotals="1" fieldPosition="0"/>
    </format>
    <format dxfId="690">
      <pivotArea outline="0" collapsedLevelsAreSubtotals="1" fieldPosition="0"/>
    </format>
    <format dxfId="689">
      <pivotArea outline="0" collapsedLevelsAreSubtotals="1" fieldPosition="0"/>
    </format>
    <format dxfId="688">
      <pivotArea field="4" type="button" dataOnly="0" labelOnly="1" outline="0" axis="axisRow" fieldPosition="0"/>
    </format>
    <format dxfId="687">
      <pivotArea dataOnly="0" labelOnly="1" fieldPosition="0">
        <references count="1">
          <reference field="4" count="0"/>
        </references>
      </pivotArea>
    </format>
    <format dxfId="686">
      <pivotArea dataOnly="0" labelOnly="1" grandRow="1" outline="0" fieldPosition="0"/>
    </format>
    <format dxfId="685">
      <pivotArea dataOnly="0" labelOnly="1" fieldPosition="0">
        <references count="1">
          <reference field="51" count="0"/>
        </references>
      </pivotArea>
    </format>
    <format dxfId="684">
      <pivotArea dataOnly="0" labelOnly="1" grandCol="1" outline="0" fieldPosition="0"/>
    </format>
    <format dxfId="683">
      <pivotArea outline="0" collapsedLevelsAreSubtotals="1" fieldPosition="0"/>
    </format>
    <format dxfId="682">
      <pivotArea field="4" type="button" dataOnly="0" labelOnly="1" outline="0" axis="axisRow" fieldPosition="0"/>
    </format>
    <format dxfId="681">
      <pivotArea dataOnly="0" labelOnly="1" fieldPosition="0">
        <references count="1">
          <reference field="4" count="0"/>
        </references>
      </pivotArea>
    </format>
    <format dxfId="680">
      <pivotArea dataOnly="0" labelOnly="1" grandRow="1" outline="0" fieldPosition="0"/>
    </format>
    <format dxfId="679">
      <pivotArea dataOnly="0" labelOnly="1" fieldPosition="0">
        <references count="1">
          <reference field="51" count="0"/>
        </references>
      </pivotArea>
    </format>
    <format dxfId="678">
      <pivotArea dataOnly="0" labelOnly="1" grandCol="1" outline="0" fieldPosition="0"/>
    </format>
  </formats>
  <chartFormats count="12">
    <chartFormat chart="13" format="25" series="1">
      <pivotArea type="data" outline="0" fieldPosition="0">
        <references count="2">
          <reference field="4294967294" count="1" selected="0">
            <x v="0"/>
          </reference>
          <reference field="51" count="1" selected="0">
            <x v="0"/>
          </reference>
        </references>
      </pivotArea>
    </chartFormat>
    <chartFormat chart="13" format="26" series="1">
      <pivotArea type="data" outline="0" fieldPosition="0">
        <references count="2">
          <reference field="4294967294" count="1" selected="0">
            <x v="0"/>
          </reference>
          <reference field="51" count="1" selected="0">
            <x v="1"/>
          </reference>
        </references>
      </pivotArea>
    </chartFormat>
    <chartFormat chart="13" format="27" series="1">
      <pivotArea type="data" outline="0" fieldPosition="0">
        <references count="2">
          <reference field="4294967294" count="1" selected="0">
            <x v="0"/>
          </reference>
          <reference field="51" count="1" selected="0">
            <x v="2"/>
          </reference>
        </references>
      </pivotArea>
    </chartFormat>
    <chartFormat chart="13" format="28" series="1">
      <pivotArea type="data" outline="0" fieldPosition="0">
        <references count="2">
          <reference field="4294967294" count="1" selected="0">
            <x v="0"/>
          </reference>
          <reference field="51" count="1" selected="0">
            <x v="3"/>
          </reference>
        </references>
      </pivotArea>
    </chartFormat>
    <chartFormat chart="1" format="20" series="1">
      <pivotArea type="data" outline="0" fieldPosition="0">
        <references count="2">
          <reference field="4294967294" count="1" selected="0">
            <x v="0"/>
          </reference>
          <reference field="51" count="1" selected="0">
            <x v="0"/>
          </reference>
        </references>
      </pivotArea>
    </chartFormat>
    <chartFormat chart="1" format="21" series="1">
      <pivotArea type="data" outline="0" fieldPosition="0">
        <references count="2">
          <reference field="4294967294" count="1" selected="0">
            <x v="0"/>
          </reference>
          <reference field="51" count="1" selected="0">
            <x v="1"/>
          </reference>
        </references>
      </pivotArea>
    </chartFormat>
    <chartFormat chart="1" format="22" series="1">
      <pivotArea type="data" outline="0" fieldPosition="0">
        <references count="2">
          <reference field="4294967294" count="1" selected="0">
            <x v="0"/>
          </reference>
          <reference field="51" count="1" selected="0">
            <x v="2"/>
          </reference>
        </references>
      </pivotArea>
    </chartFormat>
    <chartFormat chart="1" format="23" series="1">
      <pivotArea type="data" outline="0" fieldPosition="0">
        <references count="2">
          <reference field="4294967294" count="1" selected="0">
            <x v="0"/>
          </reference>
          <reference field="51" count="1" selected="0">
            <x v="3"/>
          </reference>
        </references>
      </pivotArea>
    </chartFormat>
    <chartFormat chart="1" format="25" series="1">
      <pivotArea type="data" outline="0" fieldPosition="0">
        <references count="2">
          <reference field="4294967294" count="1" selected="0">
            <x v="0"/>
          </reference>
          <reference field="51" count="1" selected="0">
            <x v="4"/>
          </reference>
        </references>
      </pivotArea>
    </chartFormat>
    <chartFormat chart="13" format="30" series="1">
      <pivotArea type="data" outline="0" fieldPosition="0">
        <references count="2">
          <reference field="4294967294" count="1" selected="0">
            <x v="0"/>
          </reference>
          <reference field="51" count="1" selected="0">
            <x v="4"/>
          </reference>
        </references>
      </pivotArea>
    </chartFormat>
    <chartFormat chart="13" format="32" series="1">
      <pivotArea type="data" outline="0" fieldPosition="0">
        <references count="2">
          <reference field="4294967294" count="1" selected="0">
            <x v="0"/>
          </reference>
          <reference field="51" count="1" selected="0">
            <x v="5"/>
          </reference>
        </references>
      </pivotArea>
    </chartFormat>
    <chartFormat chart="1" format="26" series="1">
      <pivotArea type="data" outline="0" fieldPosition="0">
        <references count="2">
          <reference field="4294967294" count="1" selected="0">
            <x v="0"/>
          </reference>
          <reference field="51" count="1" selected="0">
            <x v="5"/>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INDICADORES">
  <location ref="A3:G7" firstHeaderRow="1" firstDataRow="2" firstDataCol="1"/>
  <pivotFields count="106">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6">
    <i>
      <x/>
    </i>
    <i>
      <x v="1"/>
    </i>
    <i>
      <x v="2"/>
    </i>
    <i>
      <x v="3"/>
    </i>
    <i>
      <x v="5"/>
    </i>
    <i t="grand">
      <x/>
    </i>
  </colItems>
  <dataFields count="1">
    <dataField name="Cuenta de DESEMPEÑO FINAL 3er TRIMESTRE" fld="51" subtotal="count" baseField="0" baseItem="0"/>
  </dataFields>
  <formats count="30">
    <format dxfId="721">
      <pivotArea outline="0" collapsedLevelsAreSubtotals="1" fieldPosition="0"/>
    </format>
    <format dxfId="720">
      <pivotArea field="4" type="button" dataOnly="0" labelOnly="1" outline="0" axis="axisRow" fieldPosition="0"/>
    </format>
    <format dxfId="719">
      <pivotArea dataOnly="0" labelOnly="1" fieldPosition="0">
        <references count="1">
          <reference field="4" count="0"/>
        </references>
      </pivotArea>
    </format>
    <format dxfId="718">
      <pivotArea dataOnly="0" labelOnly="1" grandRow="1" outline="0" fieldPosition="0"/>
    </format>
    <format dxfId="717">
      <pivotArea dataOnly="0" labelOnly="1" fieldPosition="0">
        <references count="1">
          <reference field="51" count="0"/>
        </references>
      </pivotArea>
    </format>
    <format dxfId="716">
      <pivotArea dataOnly="0" labelOnly="1" grandCol="1" outline="0" fieldPosition="0"/>
    </format>
    <format dxfId="715">
      <pivotArea outline="0" collapsedLevelsAreSubtotals="1" fieldPosition="0"/>
    </format>
    <format dxfId="714">
      <pivotArea field="4" type="button" dataOnly="0" labelOnly="1" outline="0" axis="axisRow" fieldPosition="0"/>
    </format>
    <format dxfId="713">
      <pivotArea dataOnly="0" labelOnly="1" fieldPosition="0">
        <references count="1">
          <reference field="4" count="0"/>
        </references>
      </pivotArea>
    </format>
    <format dxfId="712">
      <pivotArea dataOnly="0" labelOnly="1" grandRow="1" outline="0" fieldPosition="0"/>
    </format>
    <format dxfId="711">
      <pivotArea dataOnly="0" labelOnly="1" fieldPosition="0">
        <references count="1">
          <reference field="51" count="0"/>
        </references>
      </pivotArea>
    </format>
    <format dxfId="710">
      <pivotArea dataOnly="0" labelOnly="1" grandCol="1" outline="0" fieldPosition="0"/>
    </format>
    <format dxfId="709">
      <pivotArea outline="0" collapsedLevelsAreSubtotals="1" fieldPosition="0"/>
    </format>
    <format dxfId="708">
      <pivotArea field="4" type="button" dataOnly="0" labelOnly="1" outline="0" axis="axisRow" fieldPosition="0"/>
    </format>
    <format dxfId="707">
      <pivotArea dataOnly="0" labelOnly="1" fieldPosition="0">
        <references count="1">
          <reference field="4" count="0"/>
        </references>
      </pivotArea>
    </format>
    <format dxfId="706">
      <pivotArea dataOnly="0" labelOnly="1" grandRow="1" outline="0" fieldPosition="0"/>
    </format>
    <format dxfId="705">
      <pivotArea dataOnly="0" labelOnly="1" fieldPosition="0">
        <references count="1">
          <reference field="51" count="0"/>
        </references>
      </pivotArea>
    </format>
    <format dxfId="704">
      <pivotArea dataOnly="0" labelOnly="1" grandCol="1" outline="0" fieldPosition="0"/>
    </format>
    <format dxfId="703">
      <pivotArea grandRow="1" outline="0" collapsedLevelsAreSubtotals="1" fieldPosition="0"/>
    </format>
    <format dxfId="702">
      <pivotArea dataOnly="0" labelOnly="1" grandRow="1" outline="0" fieldPosition="0"/>
    </format>
    <format dxfId="701">
      <pivotArea type="all" dataOnly="0" outline="0" fieldPosition="0"/>
    </format>
    <format dxfId="700">
      <pivotArea outline="0" collapsedLevelsAreSubtotals="1" fieldPosition="0"/>
    </format>
    <format dxfId="699">
      <pivotArea type="origin" dataOnly="0" labelOnly="1" outline="0" fieldPosition="0"/>
    </format>
    <format dxfId="698">
      <pivotArea field="51" type="button" dataOnly="0" labelOnly="1" outline="0" axis="axisCol" fieldPosition="0"/>
    </format>
    <format dxfId="697">
      <pivotArea type="topRight" dataOnly="0" labelOnly="1" outline="0" fieldPosition="0"/>
    </format>
    <format dxfId="696">
      <pivotArea field="4" type="button" dataOnly="0" labelOnly="1" outline="0" axis="axisRow" fieldPosition="0"/>
    </format>
    <format dxfId="695">
      <pivotArea dataOnly="0" labelOnly="1" fieldPosition="0">
        <references count="1">
          <reference field="4" count="0"/>
        </references>
      </pivotArea>
    </format>
    <format dxfId="694">
      <pivotArea dataOnly="0" labelOnly="1" grandRow="1" outline="0" fieldPosition="0"/>
    </format>
    <format dxfId="693">
      <pivotArea dataOnly="0" labelOnly="1" fieldPosition="0">
        <references count="1">
          <reference field="51" count="0"/>
        </references>
      </pivotArea>
    </format>
    <format dxfId="692">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6"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3" rowHeaderCaption="INDICADORES">
  <location ref="A22:D29" firstHeaderRow="1" firstDataRow="2" firstDataCol="1"/>
  <pivotFields count="106">
    <pivotField showAll="0"/>
    <pivotField showAll="0"/>
    <pivotField showAll="0"/>
    <pivotField showAll="0">
      <items count="10">
        <item x="0"/>
        <item x="1"/>
        <item x="2"/>
        <item x="3"/>
        <item x="4"/>
        <item x="5"/>
        <item x="6"/>
        <item x="7"/>
        <item x="8"/>
        <item t="default"/>
      </items>
    </pivotField>
    <pivotField axis="axisCol"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3"/>
        <item x="2"/>
        <item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1"/>
  </rowFields>
  <rowItems count="6">
    <i>
      <x/>
    </i>
    <i>
      <x v="1"/>
    </i>
    <i>
      <x v="2"/>
    </i>
    <i>
      <x v="3"/>
    </i>
    <i>
      <x v="5"/>
    </i>
    <i t="grand">
      <x/>
    </i>
  </rowItems>
  <colFields count="1">
    <field x="4"/>
  </colFields>
  <colItems count="3">
    <i>
      <x/>
    </i>
    <i>
      <x v="1"/>
    </i>
    <i t="grand">
      <x/>
    </i>
  </colItems>
  <dataFields count="1">
    <dataField name="Cuenta de DESEMPEÑO FINAL 3er TRIMESTRE" fld="51" subtotal="count" showDataAs="percentOfCol" baseField="0" baseItem="0" numFmtId="9"/>
  </dataFields>
  <formats count="14">
    <format dxfId="735">
      <pivotArea outline="0" collapsedLevelsAreSubtotals="1" fieldPosition="0"/>
    </format>
    <format dxfId="734">
      <pivotArea outline="0" collapsedLevelsAreSubtotals="1" fieldPosition="0"/>
    </format>
    <format dxfId="733">
      <pivotArea outline="0" collapsedLevelsAreSubtotals="1" fieldPosition="0"/>
    </format>
    <format dxfId="732">
      <pivotArea field="4" type="button" dataOnly="0" labelOnly="1" outline="0" axis="axisCol" fieldPosition="0"/>
    </format>
    <format dxfId="731">
      <pivotArea dataOnly="0" labelOnly="1" fieldPosition="0">
        <references count="1">
          <reference field="4" count="0"/>
        </references>
      </pivotArea>
    </format>
    <format dxfId="730">
      <pivotArea dataOnly="0" labelOnly="1" grandRow="1" outline="0" fieldPosition="0"/>
    </format>
    <format dxfId="729">
      <pivotArea dataOnly="0" labelOnly="1" fieldPosition="0">
        <references count="1">
          <reference field="51" count="0"/>
        </references>
      </pivotArea>
    </format>
    <format dxfId="728">
      <pivotArea dataOnly="0" labelOnly="1" grandCol="1" outline="0" fieldPosition="0"/>
    </format>
    <format dxfId="727">
      <pivotArea outline="0" collapsedLevelsAreSubtotals="1" fieldPosition="0"/>
    </format>
    <format dxfId="726">
      <pivotArea field="4" type="button" dataOnly="0" labelOnly="1" outline="0" axis="axisCol" fieldPosition="0"/>
    </format>
    <format dxfId="725">
      <pivotArea dataOnly="0" labelOnly="1" fieldPosition="0">
        <references count="1">
          <reference field="4" count="0"/>
        </references>
      </pivotArea>
    </format>
    <format dxfId="724">
      <pivotArea dataOnly="0" labelOnly="1" grandRow="1" outline="0" fieldPosition="0"/>
    </format>
    <format dxfId="723">
      <pivotArea dataOnly="0" labelOnly="1" fieldPosition="0">
        <references count="1">
          <reference field="51" count="0"/>
        </references>
      </pivotArea>
    </format>
    <format dxfId="722">
      <pivotArea dataOnly="0" labelOnly="1" grandCol="1" outline="0" fieldPosition="0"/>
    </format>
  </formats>
  <chartFormats count="4">
    <chartFormat chart="1" format="15" series="1">
      <pivotArea type="data" outline="0" fieldPosition="0">
        <references count="2">
          <reference field="4294967294" count="1" selected="0">
            <x v="0"/>
          </reference>
          <reference field="51" count="1" selected="0">
            <x v="1"/>
          </reference>
        </references>
      </pivotArea>
    </chartFormat>
    <chartFormat chart="1" format="16" series="1">
      <pivotArea type="data" outline="0" fieldPosition="0">
        <references count="2">
          <reference field="4294967294" count="1" selected="0">
            <x v="0"/>
          </reference>
          <reference field="51" count="1" selected="0">
            <x v="0"/>
          </reference>
        </references>
      </pivotArea>
    </chartFormat>
    <chartFormat chart="1" format="17" series="1">
      <pivotArea type="data" outline="0" fieldPosition="0">
        <references count="2">
          <reference field="4294967294" count="1" selected="0">
            <x v="0"/>
          </reference>
          <reference field="51" count="1" selected="0">
            <x v="3"/>
          </reference>
        </references>
      </pivotArea>
    </chartFormat>
    <chartFormat chart="1" format="19" series="1">
      <pivotArea type="data" outline="0" fieldPosition="0">
        <references count="2">
          <reference field="4294967294" count="1" selected="0">
            <x v="0"/>
          </reference>
          <reference field="51" count="1" selected="0">
            <x v="2"/>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51:G62"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28">
      <pivotArea outline="0" collapsedLevelsAreSubtotals="1" fieldPosition="0"/>
    </format>
    <format dxfId="27">
      <pivotArea outline="0" collapsedLevelsAreSubtotals="1" fieldPosition="0"/>
    </format>
    <format dxfId="26">
      <pivotArea outline="0" collapsedLevelsAreSubtotals="1" fieldPosition="0"/>
    </format>
    <format dxfId="25">
      <pivotArea field="1" type="button" dataOnly="0" labelOnly="1" outline="0"/>
    </format>
    <format dxfId="24">
      <pivotArea dataOnly="0" labelOnly="1" grandRow="1" outline="0" fieldPosition="0"/>
    </format>
    <format dxfId="23">
      <pivotArea dataOnly="0" labelOnly="1" grandCol="1" outline="0" fieldPosition="0"/>
    </format>
    <format dxfId="22">
      <pivotArea outline="0" collapsedLevelsAreSubtotals="1" fieldPosition="0"/>
    </format>
    <format dxfId="21">
      <pivotArea dataOnly="0" labelOnly="1" grandCol="1" outline="0" fieldPosition="0"/>
    </format>
    <format dxfId="20">
      <pivotArea field="1" type="button" dataOnly="0" labelOnly="1" outline="0"/>
    </format>
    <format dxfId="19">
      <pivotArea outline="0" collapsedLevelsAreSubtotals="1" fieldPosition="0"/>
    </format>
    <format dxfId="18">
      <pivotArea field="1" type="button" dataOnly="0" labelOnly="1" outline="0"/>
    </format>
    <format dxfId="17">
      <pivotArea field="3" type="button" dataOnly="0" labelOnly="1" outline="0" axis="axisRow" fieldPosition="0"/>
    </format>
    <format dxfId="16">
      <pivotArea outline="0" collapsedLevelsAreSubtotals="1" fieldPosition="0"/>
    </format>
    <format dxfId="15">
      <pivotArea field="3" type="button" dataOnly="0" labelOnly="1" outline="0" axis="axisRow" fieldPosition="0"/>
    </format>
    <format dxfId="14">
      <pivotArea dataOnly="0" labelOnly="1" fieldPosition="0">
        <references count="1">
          <reference field="3" count="0"/>
        </references>
      </pivotArea>
    </format>
    <format dxfId="13">
      <pivotArea dataOnly="0" labelOnly="1" grandRow="1" outline="0" fieldPosition="0"/>
    </format>
    <format dxfId="12">
      <pivotArea outline="0" collapsedLevelsAreSubtotals="1" fieldPosition="0"/>
    </format>
    <format dxfId="11">
      <pivotArea dataOnly="0" labelOnly="1" fieldPosition="0">
        <references count="1">
          <reference field="3" count="0"/>
        </references>
      </pivotArea>
    </format>
    <format dxfId="10">
      <pivotArea outline="0" collapsedLevelsAreSubtotals="1" fieldPosition="0"/>
    </format>
    <format dxfId="9">
      <pivotArea outline="0" collapsedLevelsAreSubtotals="1" fieldPosition="0"/>
    </format>
    <format dxfId="8">
      <pivotArea outline="0" collapsedLevelsAreSubtotals="1" fieldPosition="0"/>
    </format>
    <format dxfId="7">
      <pivotArea dataOnly="0" labelOnly="1" grandRow="1" outline="0" fieldPosition="0"/>
    </format>
    <format dxfId="6">
      <pivotArea dataOnly="0" labelOnly="1" grandRow="1" outline="0" fieldPosition="0"/>
    </format>
    <format dxfId="5">
      <pivotArea outline="0" collapsedLevelsAreSubtotals="1" fieldPosition="0"/>
    </format>
    <format dxfId="4">
      <pivotArea field="3" type="button" dataOnly="0" labelOnly="1" outline="0" axis="axisRow" fieldPosition="0"/>
    </format>
    <format dxfId="3">
      <pivotArea dataOnly="0" labelOnly="1" fieldPosition="0">
        <references count="1">
          <reference field="3" count="0"/>
        </references>
      </pivotArea>
    </format>
    <format dxfId="2">
      <pivotArea dataOnly="0" labelOnly="1" grandRow="1" outline="0" fieldPosition="0"/>
    </format>
    <format dxfId="1">
      <pivotArea dataOnly="0" labelOnly="1" fieldPosition="0">
        <references count="1">
          <reference field="51" count="0"/>
        </references>
      </pivotArea>
    </format>
    <format dxfId="0">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55">
      <pivotArea outline="0" collapsedLevelsAreSubtotals="1" fieldPosition="0"/>
    </format>
    <format dxfId="54">
      <pivotArea outline="0" collapsedLevelsAreSubtotals="1" fieldPosition="0"/>
    </format>
    <format dxfId="53">
      <pivotArea outline="0" collapsedLevelsAreSubtotals="1" fieldPosition="0"/>
    </format>
    <format dxfId="52">
      <pivotArea field="4" type="button" dataOnly="0" labelOnly="1" outline="0" axis="axisRow" fieldPosition="0"/>
    </format>
    <format dxfId="51">
      <pivotArea dataOnly="0" labelOnly="1" fieldPosition="0">
        <references count="1">
          <reference field="4" count="0"/>
        </references>
      </pivotArea>
    </format>
    <format dxfId="50">
      <pivotArea dataOnly="0" labelOnly="1" grandRow="1" outline="0" fieldPosition="0"/>
    </format>
    <format dxfId="49">
      <pivotArea dataOnly="0" labelOnly="1" grandCol="1" outline="0" fieldPosition="0"/>
    </format>
    <format dxfId="48">
      <pivotArea outline="0" collapsedLevelsAreSubtotals="1" fieldPosition="0"/>
    </format>
    <format dxfId="47">
      <pivotArea field="4" type="button" dataOnly="0" labelOnly="1" outline="0" axis="axisRow" fieldPosition="0"/>
    </format>
    <format dxfId="46">
      <pivotArea dataOnly="0" labelOnly="1" fieldPosition="0">
        <references count="1">
          <reference field="4" count="0"/>
        </references>
      </pivotArea>
    </format>
    <format dxfId="45">
      <pivotArea dataOnly="0" labelOnly="1" grandRow="1" outline="0" fieldPosition="0"/>
    </format>
    <format dxfId="44">
      <pivotArea dataOnly="0" labelOnly="1" grandCol="1" outline="0" fieldPosition="0"/>
    </format>
    <format dxfId="43">
      <pivotArea outline="0" collapsedLevelsAreSubtotals="1" fieldPosition="0"/>
    </format>
    <format dxfId="42">
      <pivotArea field="4" type="button" dataOnly="0" labelOnly="1" outline="0" axis="axisRow" fieldPosition="0"/>
    </format>
    <format dxfId="41">
      <pivotArea dataOnly="0" labelOnly="1" fieldPosition="0">
        <references count="1">
          <reference field="4" count="0"/>
        </references>
      </pivotArea>
    </format>
    <format dxfId="40">
      <pivotArea dataOnly="0" labelOnly="1" grandRow="1" outline="0" fieldPosition="0"/>
    </format>
    <format dxfId="39">
      <pivotArea dataOnly="0" labelOnly="1" grandCol="1" outline="0" fieldPosition="0"/>
    </format>
    <format dxfId="38">
      <pivotArea grandRow="1" outline="0" collapsedLevelsAreSubtotals="1" fieldPosition="0"/>
    </format>
    <format dxfId="37">
      <pivotArea dataOnly="0" labelOnly="1" grandRow="1" outline="0" fieldPosition="0"/>
    </format>
    <format dxfId="36">
      <pivotArea outline="0" collapsedLevelsAreSubtotals="1" fieldPosition="0"/>
    </format>
    <format dxfId="35">
      <pivotArea outline="0" collapsedLevelsAreSubtotals="1" fieldPosition="0"/>
    </format>
    <format dxfId="34">
      <pivotArea outline="0" fieldPosition="0">
        <references count="1">
          <reference field="4294967294" count="1">
            <x v="0"/>
          </reference>
        </references>
      </pivotArea>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type="origin" dataOnly="0" labelOnly="1" outline="0" fieldPosition="0"/>
    </format>
  </formats>
  <chartFormats count="10">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 chart="30" format="85" series="1">
      <pivotArea type="data" outline="0" fieldPosition="0">
        <references count="2">
          <reference field="4294967294" count="1" selected="0">
            <x v="0"/>
          </reference>
          <reference field="51" count="1" selected="0">
            <x v="0"/>
          </reference>
        </references>
      </pivotArea>
    </chartFormat>
    <chartFormat chart="30" format="86" series="1">
      <pivotArea type="data" outline="0" fieldPosition="0">
        <references count="2">
          <reference field="4294967294" count="1" selected="0">
            <x v="0"/>
          </reference>
          <reference field="51" count="1" selected="0">
            <x v="1"/>
          </reference>
        </references>
      </pivotArea>
    </chartFormat>
    <chartFormat chart="30" format="87" series="1">
      <pivotArea type="data" outline="0" fieldPosition="0">
        <references count="2">
          <reference field="4294967294" count="1" selected="0">
            <x v="0"/>
          </reference>
          <reference field="51" count="1" selected="0">
            <x v="2"/>
          </reference>
        </references>
      </pivotArea>
    </chartFormat>
    <chartFormat chart="30" format="88" series="1">
      <pivotArea type="data" outline="0" fieldPosition="0">
        <references count="2">
          <reference field="4294967294" count="1" selected="0">
            <x v="0"/>
          </reference>
          <reference field="51" count="1" selected="0">
            <x v="3"/>
          </reference>
        </references>
      </pivotArea>
    </chartFormat>
    <chartFormat chart="30" format="89"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69:E131"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509">
      <pivotArea outline="0" collapsedLevelsAreSubtotals="1" fieldPosition="0"/>
    </format>
    <format dxfId="508">
      <pivotArea outline="0" collapsedLevelsAreSubtotals="1" fieldPosition="0"/>
    </format>
    <format dxfId="507">
      <pivotArea outline="0" collapsedLevelsAreSubtotals="1" fieldPosition="0"/>
    </format>
    <format dxfId="506">
      <pivotArea field="1" type="button" dataOnly="0" labelOnly="1" outline="0"/>
    </format>
    <format dxfId="505">
      <pivotArea dataOnly="0" labelOnly="1" grandRow="1" outline="0" fieldPosition="0"/>
    </format>
    <format dxfId="504">
      <pivotArea dataOnly="0" labelOnly="1" grandCol="1" outline="0" fieldPosition="0"/>
    </format>
    <format dxfId="503">
      <pivotArea outline="0" collapsedLevelsAreSubtotals="1" fieldPosition="0"/>
    </format>
    <format dxfId="502">
      <pivotArea dataOnly="0" labelOnly="1" grandCol="1" outline="0" fieldPosition="0"/>
    </format>
    <format dxfId="501">
      <pivotArea field="1" type="button" dataOnly="0" labelOnly="1" outline="0"/>
    </format>
    <format dxfId="500">
      <pivotArea outline="0" collapsedLevelsAreSubtotals="1" fieldPosition="0"/>
    </format>
    <format dxfId="499">
      <pivotArea field="1" type="button" dataOnly="0" labelOnly="1" outline="0"/>
    </format>
    <format dxfId="498">
      <pivotArea field="3" type="button" dataOnly="0" labelOnly="1" outline="0"/>
    </format>
    <format dxfId="497">
      <pivotArea outline="0" collapsedLevelsAreSubtotals="1" fieldPosition="0"/>
    </format>
    <format dxfId="496">
      <pivotArea field="3" type="button" dataOnly="0" labelOnly="1" outline="0"/>
    </format>
    <format dxfId="495">
      <pivotArea dataOnly="0" labelOnly="1" grandRow="1" outline="0" fieldPosition="0"/>
    </format>
    <format dxfId="494">
      <pivotArea outline="0" collapsedLevelsAreSubtotals="1" fieldPosition="0"/>
    </format>
    <format dxfId="493">
      <pivotArea dataOnly="0" labelOnly="1" grandRow="1" outline="0" fieldPosition="0"/>
    </format>
    <format dxfId="492">
      <pivotArea dataOnly="0" labelOnly="1" grandRow="1" outline="0" fieldPosition="0"/>
    </format>
    <format dxfId="49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0">
      <pivotArea dataOnly="0" labelOnly="1" outline="0" fieldPosition="0">
        <references count="1">
          <reference field="5" count="12">
            <x v="50"/>
            <x v="51"/>
            <x v="52"/>
            <x v="53"/>
            <x v="54"/>
            <x v="55"/>
            <x v="56"/>
            <x v="57"/>
            <x v="58"/>
            <x v="59"/>
            <x v="60"/>
            <x v="61"/>
          </reference>
        </references>
      </pivotArea>
    </format>
    <format dxfId="489">
      <pivotArea outline="0" collapsedLevelsAreSubtotals="1" fieldPosition="0"/>
    </format>
    <format dxfId="488">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87">
      <pivotArea dataOnly="0" labelOnly="1" outline="0" fieldPosition="0">
        <references count="1">
          <reference field="5" count="12">
            <x v="50"/>
            <x v="51"/>
            <x v="52"/>
            <x v="53"/>
            <x v="54"/>
            <x v="55"/>
            <x v="56"/>
            <x v="57"/>
            <x v="58"/>
            <x v="59"/>
            <x v="60"/>
            <x v="61"/>
          </reference>
        </references>
      </pivotArea>
    </format>
    <format dxfId="486">
      <pivotArea dataOnly="0" labelOnly="1" outline="0" fieldPosition="0">
        <references count="2">
          <reference field="4" count="1">
            <x v="0"/>
          </reference>
          <reference field="5" count="1" selected="0">
            <x v="0"/>
          </reference>
        </references>
      </pivotArea>
    </format>
    <format dxfId="485">
      <pivotArea dataOnly="0" labelOnly="1" outline="0" fieldPosition="0">
        <references count="2">
          <reference field="4" count="1">
            <x v="1"/>
          </reference>
          <reference field="5" count="1" selected="0">
            <x v="5"/>
          </reference>
        </references>
      </pivotArea>
    </format>
    <format dxfId="484">
      <pivotArea dataOnly="0" labelOnly="1" outline="0" fieldPosition="0">
        <references count="2">
          <reference field="4" count="1">
            <x v="0"/>
          </reference>
          <reference field="5" count="1" selected="0">
            <x v="7"/>
          </reference>
        </references>
      </pivotArea>
    </format>
    <format dxfId="483">
      <pivotArea dataOnly="0" labelOnly="1" outline="0" fieldPosition="0">
        <references count="2">
          <reference field="4" count="1">
            <x v="1"/>
          </reference>
          <reference field="5" count="1" selected="0">
            <x v="9"/>
          </reference>
        </references>
      </pivotArea>
    </format>
    <format dxfId="482">
      <pivotArea dataOnly="0" labelOnly="1" outline="0" fieldPosition="0">
        <references count="2">
          <reference field="4" count="1">
            <x v="0"/>
          </reference>
          <reference field="5" count="1" selected="0">
            <x v="11"/>
          </reference>
        </references>
      </pivotArea>
    </format>
    <format dxfId="481">
      <pivotArea dataOnly="0" labelOnly="1" outline="0" fieldPosition="0">
        <references count="2">
          <reference field="4" count="1">
            <x v="1"/>
          </reference>
          <reference field="5" count="1" selected="0">
            <x v="21"/>
          </reference>
        </references>
      </pivotArea>
    </format>
    <format dxfId="480">
      <pivotArea dataOnly="0" labelOnly="1" outline="0" fieldPosition="0">
        <references count="2">
          <reference field="4" count="1">
            <x v="0"/>
          </reference>
          <reference field="5" count="1" selected="0">
            <x v="22"/>
          </reference>
        </references>
      </pivotArea>
    </format>
    <format dxfId="479">
      <pivotArea dataOnly="0" labelOnly="1" outline="0" fieldPosition="0">
        <references count="2">
          <reference field="4" count="1">
            <x v="1"/>
          </reference>
          <reference field="5" count="1" selected="0">
            <x v="29"/>
          </reference>
        </references>
      </pivotArea>
    </format>
    <format dxfId="478">
      <pivotArea dataOnly="0" labelOnly="1" outline="0" fieldPosition="0">
        <references count="2">
          <reference field="4" count="1">
            <x v="0"/>
          </reference>
          <reference field="5" count="1" selected="0">
            <x v="30"/>
          </reference>
        </references>
      </pivotArea>
    </format>
    <format dxfId="477">
      <pivotArea dataOnly="0" labelOnly="1" outline="0" fieldPosition="0">
        <references count="2">
          <reference field="4" count="1">
            <x v="1"/>
          </reference>
          <reference field="5" count="1" selected="0">
            <x v="35"/>
          </reference>
        </references>
      </pivotArea>
    </format>
    <format dxfId="476">
      <pivotArea dataOnly="0" labelOnly="1" outline="0" fieldPosition="0">
        <references count="2">
          <reference field="4" count="1">
            <x v="0"/>
          </reference>
          <reference field="5" count="1" selected="0">
            <x v="36"/>
          </reference>
        </references>
      </pivotArea>
    </format>
    <format dxfId="475">
      <pivotArea dataOnly="0" labelOnly="1" outline="0" fieldPosition="0">
        <references count="2">
          <reference field="4" count="1">
            <x v="1"/>
          </reference>
          <reference field="5" count="1" selected="0">
            <x v="38"/>
          </reference>
        </references>
      </pivotArea>
    </format>
    <format dxfId="474">
      <pivotArea dataOnly="0" labelOnly="1" outline="0" fieldPosition="0">
        <references count="2">
          <reference field="4" count="1">
            <x v="0"/>
          </reference>
          <reference field="5" count="1" selected="0">
            <x v="40"/>
          </reference>
        </references>
      </pivotArea>
    </format>
    <format dxfId="473">
      <pivotArea dataOnly="0" labelOnly="1" outline="0" fieldPosition="0">
        <references count="2">
          <reference field="4" count="1">
            <x v="1"/>
          </reference>
          <reference field="5" count="1" selected="0">
            <x v="49"/>
          </reference>
        </references>
      </pivotArea>
    </format>
    <format dxfId="472">
      <pivotArea dataOnly="0" labelOnly="1" outline="0" fieldPosition="0">
        <references count="2">
          <reference field="4" count="1">
            <x v="0"/>
          </reference>
          <reference field="5" count="1" selected="0">
            <x v="50"/>
          </reference>
        </references>
      </pivotArea>
    </format>
    <format dxfId="471">
      <pivotArea dataOnly="0" labelOnly="1" outline="0" fieldPosition="0">
        <references count="2">
          <reference field="4" count="1">
            <x v="1"/>
          </reference>
          <reference field="5" count="1" selected="0">
            <x v="51"/>
          </reference>
        </references>
      </pivotArea>
    </format>
    <format dxfId="470">
      <pivotArea dataOnly="0" labelOnly="1" outline="0" fieldPosition="0">
        <references count="2">
          <reference field="4" count="1">
            <x v="0"/>
          </reference>
          <reference field="5" count="1" selected="0">
            <x v="54"/>
          </reference>
        </references>
      </pivotArea>
    </format>
    <format dxfId="469">
      <pivotArea dataOnly="0" labelOnly="1" outline="0" fieldPosition="0">
        <references count="2">
          <reference field="4" count="1">
            <x v="1"/>
          </reference>
          <reference field="5" count="1" selected="0">
            <x v="60"/>
          </reference>
        </references>
      </pivotArea>
    </format>
    <format dxfId="468">
      <pivotArea dataOnly="0" labelOnly="1" outline="0" fieldPosition="0">
        <references count="2">
          <reference field="4" count="1">
            <x v="0"/>
          </reference>
          <reference field="5" count="1" selected="0">
            <x v="61"/>
          </reference>
        </references>
      </pivotArea>
    </format>
    <format dxfId="467">
      <pivotArea outline="0" collapsedLevelsAreSubtotals="1" fieldPosition="0"/>
    </format>
    <format dxfId="466">
      <pivotArea dataOnly="0" labelOnly="1" outline="0" fieldPosition="0">
        <references count="2">
          <reference field="4" count="1">
            <x v="0"/>
          </reference>
          <reference field="5" count="1" selected="0">
            <x v="0"/>
          </reference>
        </references>
      </pivotArea>
    </format>
    <format dxfId="465">
      <pivotArea dataOnly="0" labelOnly="1" outline="0" fieldPosition="0">
        <references count="2">
          <reference field="4" count="1">
            <x v="1"/>
          </reference>
          <reference field="5" count="1" selected="0">
            <x v="5"/>
          </reference>
        </references>
      </pivotArea>
    </format>
    <format dxfId="464">
      <pivotArea dataOnly="0" labelOnly="1" outline="0" fieldPosition="0">
        <references count="2">
          <reference field="4" count="1">
            <x v="0"/>
          </reference>
          <reference field="5" count="1" selected="0">
            <x v="7"/>
          </reference>
        </references>
      </pivotArea>
    </format>
    <format dxfId="463">
      <pivotArea dataOnly="0" labelOnly="1" outline="0" fieldPosition="0">
        <references count="2">
          <reference field="4" count="1">
            <x v="1"/>
          </reference>
          <reference field="5" count="1" selected="0">
            <x v="9"/>
          </reference>
        </references>
      </pivotArea>
    </format>
    <format dxfId="462">
      <pivotArea dataOnly="0" labelOnly="1" outline="0" fieldPosition="0">
        <references count="2">
          <reference field="4" count="1">
            <x v="0"/>
          </reference>
          <reference field="5" count="1" selected="0">
            <x v="11"/>
          </reference>
        </references>
      </pivotArea>
    </format>
    <format dxfId="461">
      <pivotArea dataOnly="0" labelOnly="1" outline="0" fieldPosition="0">
        <references count="2">
          <reference field="4" count="1">
            <x v="1"/>
          </reference>
          <reference field="5" count="1" selected="0">
            <x v="21"/>
          </reference>
        </references>
      </pivotArea>
    </format>
    <format dxfId="460">
      <pivotArea dataOnly="0" labelOnly="1" outline="0" fieldPosition="0">
        <references count="2">
          <reference field="4" count="1">
            <x v="0"/>
          </reference>
          <reference field="5" count="1" selected="0">
            <x v="22"/>
          </reference>
        </references>
      </pivotArea>
    </format>
    <format dxfId="459">
      <pivotArea dataOnly="0" labelOnly="1" outline="0" fieldPosition="0">
        <references count="2">
          <reference field="4" count="1">
            <x v="1"/>
          </reference>
          <reference field="5" count="1" selected="0">
            <x v="29"/>
          </reference>
        </references>
      </pivotArea>
    </format>
    <format dxfId="458">
      <pivotArea dataOnly="0" labelOnly="1" outline="0" fieldPosition="0">
        <references count="2">
          <reference field="4" count="1">
            <x v="0"/>
          </reference>
          <reference field="5" count="1" selected="0">
            <x v="30"/>
          </reference>
        </references>
      </pivotArea>
    </format>
    <format dxfId="457">
      <pivotArea dataOnly="0" labelOnly="1" outline="0" fieldPosition="0">
        <references count="2">
          <reference field="4" count="1">
            <x v="1"/>
          </reference>
          <reference field="5" count="1" selected="0">
            <x v="35"/>
          </reference>
        </references>
      </pivotArea>
    </format>
    <format dxfId="456">
      <pivotArea dataOnly="0" labelOnly="1" outline="0" fieldPosition="0">
        <references count="2">
          <reference field="4" count="1">
            <x v="0"/>
          </reference>
          <reference field="5" count="1" selected="0">
            <x v="36"/>
          </reference>
        </references>
      </pivotArea>
    </format>
    <format dxfId="455">
      <pivotArea dataOnly="0" labelOnly="1" outline="0" fieldPosition="0">
        <references count="2">
          <reference field="4" count="1">
            <x v="1"/>
          </reference>
          <reference field="5" count="1" selected="0">
            <x v="38"/>
          </reference>
        </references>
      </pivotArea>
    </format>
    <format dxfId="454">
      <pivotArea dataOnly="0" labelOnly="1" outline="0" fieldPosition="0">
        <references count="2">
          <reference field="4" count="1">
            <x v="0"/>
          </reference>
          <reference field="5" count="1" selected="0">
            <x v="40"/>
          </reference>
        </references>
      </pivotArea>
    </format>
    <format dxfId="453">
      <pivotArea dataOnly="0" labelOnly="1" outline="0" fieldPosition="0">
        <references count="2">
          <reference field="4" count="1">
            <x v="1"/>
          </reference>
          <reference field="5" count="1" selected="0">
            <x v="49"/>
          </reference>
        </references>
      </pivotArea>
    </format>
    <format dxfId="452">
      <pivotArea dataOnly="0" labelOnly="1" outline="0" fieldPosition="0">
        <references count="2">
          <reference field="4" count="1">
            <x v="0"/>
          </reference>
          <reference field="5" count="1" selected="0">
            <x v="50"/>
          </reference>
        </references>
      </pivotArea>
    </format>
    <format dxfId="451">
      <pivotArea dataOnly="0" labelOnly="1" outline="0" fieldPosition="0">
        <references count="2">
          <reference field="4" count="1">
            <x v="1"/>
          </reference>
          <reference field="5" count="1" selected="0">
            <x v="51"/>
          </reference>
        </references>
      </pivotArea>
    </format>
    <format dxfId="450">
      <pivotArea dataOnly="0" labelOnly="1" outline="0" fieldPosition="0">
        <references count="2">
          <reference field="4" count="1">
            <x v="0"/>
          </reference>
          <reference field="5" count="1" selected="0">
            <x v="54"/>
          </reference>
        </references>
      </pivotArea>
    </format>
    <format dxfId="449">
      <pivotArea dataOnly="0" labelOnly="1" outline="0" fieldPosition="0">
        <references count="2">
          <reference field="4" count="1">
            <x v="1"/>
          </reference>
          <reference field="5" count="1" selected="0">
            <x v="60"/>
          </reference>
        </references>
      </pivotArea>
    </format>
    <format dxfId="448">
      <pivotArea dataOnly="0" labelOnly="1" outline="0" fieldPosition="0">
        <references count="2">
          <reference field="4" count="1">
            <x v="0"/>
          </reference>
          <reference field="5" count="1" selected="0">
            <x v="61"/>
          </reference>
        </references>
      </pivotArea>
    </format>
    <format dxfId="447">
      <pivotArea outline="0" collapsedLevelsAreSubtotals="1" fieldPosition="0">
        <references count="1">
          <reference field="5" count="1" selected="0">
            <x v="45"/>
          </reference>
        </references>
      </pivotArea>
    </format>
    <format dxfId="446">
      <pivotArea outline="0" collapsedLevelsAreSubtotals="1" fieldPosition="0">
        <references count="1">
          <reference field="5" count="1" selected="0">
            <x v="60"/>
          </reference>
        </references>
      </pivotArea>
    </format>
    <format dxfId="445">
      <pivotArea outline="0" collapsedLevelsAreSubtotals="1" fieldPosition="0">
        <references count="1">
          <reference field="5" count="1" selected="0">
            <x v="59"/>
          </reference>
        </references>
      </pivotArea>
    </format>
    <format dxfId="444">
      <pivotArea outline="0" collapsedLevelsAreSubtotals="1" fieldPosition="0">
        <references count="1">
          <reference field="5" count="1" selected="0">
            <x v="59"/>
          </reference>
        </references>
      </pivotArea>
    </format>
    <format dxfId="443">
      <pivotArea outline="0" collapsedLevelsAreSubtotals="1" fieldPosition="0">
        <references count="1">
          <reference field="5" count="1" selected="0">
            <x v="59"/>
          </reference>
        </references>
      </pivotArea>
    </format>
    <format dxfId="442">
      <pivotArea outline="0" collapsedLevelsAreSubtotals="1" fieldPosition="0">
        <references count="1">
          <reference field="5" count="1" selected="0">
            <x v="59"/>
          </reference>
        </references>
      </pivotArea>
    </format>
    <format dxfId="441">
      <pivotArea outline="0" collapsedLevelsAreSubtotals="1" fieldPosition="0">
        <references count="1">
          <reference field="5" count="1" selected="0">
            <x v="59"/>
          </reference>
        </references>
      </pivotArea>
    </format>
    <format dxfId="440">
      <pivotArea outline="0" collapsedLevelsAreSubtotals="1" fieldPosition="0">
        <references count="1">
          <reference field="5" count="1" selected="0">
            <x v="60"/>
          </reference>
        </references>
      </pivotArea>
    </format>
    <format dxfId="439">
      <pivotArea type="all" dataOnly="0" outline="0" fieldPosition="0"/>
    </format>
    <format dxfId="438">
      <pivotArea outline="0" collapsedLevelsAreSubtotals="1" fieldPosition="0"/>
    </format>
    <format dxfId="437">
      <pivotArea field="5" type="button" dataOnly="0" labelOnly="1" outline="0" axis="axisRow" fieldPosition="0"/>
    </format>
    <format dxfId="436">
      <pivotArea field="4" type="button" dataOnly="0" labelOnly="1" outline="0" axis="axisRow" fieldPosition="1"/>
    </format>
    <format dxfId="435">
      <pivotArea field="78" type="button" dataOnly="0" labelOnly="1" outline="0"/>
    </format>
    <format dxfId="43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33">
      <pivotArea dataOnly="0" labelOnly="1" outline="0" fieldPosition="0">
        <references count="1">
          <reference field="5" count="12">
            <x v="50"/>
            <x v="51"/>
            <x v="52"/>
            <x v="53"/>
            <x v="54"/>
            <x v="55"/>
            <x v="56"/>
            <x v="57"/>
            <x v="58"/>
            <x v="59"/>
            <x v="60"/>
            <x v="61"/>
          </reference>
        </references>
      </pivotArea>
    </format>
    <format dxfId="432">
      <pivotArea dataOnly="0" labelOnly="1" outline="0" fieldPosition="0">
        <references count="2">
          <reference field="4" count="1">
            <x v="0"/>
          </reference>
          <reference field="5" count="1" selected="0">
            <x v="0"/>
          </reference>
        </references>
      </pivotArea>
    </format>
    <format dxfId="431">
      <pivotArea dataOnly="0" labelOnly="1" outline="0" fieldPosition="0">
        <references count="2">
          <reference field="4" count="1">
            <x v="1"/>
          </reference>
          <reference field="5" count="1" selected="0">
            <x v="5"/>
          </reference>
        </references>
      </pivotArea>
    </format>
    <format dxfId="430">
      <pivotArea dataOnly="0" labelOnly="1" outline="0" fieldPosition="0">
        <references count="2">
          <reference field="4" count="1">
            <x v="0"/>
          </reference>
          <reference field="5" count="1" selected="0">
            <x v="7"/>
          </reference>
        </references>
      </pivotArea>
    </format>
    <format dxfId="429">
      <pivotArea dataOnly="0" labelOnly="1" outline="0" fieldPosition="0">
        <references count="2">
          <reference field="4" count="1">
            <x v="1"/>
          </reference>
          <reference field="5" count="1" selected="0">
            <x v="9"/>
          </reference>
        </references>
      </pivotArea>
    </format>
    <format dxfId="428">
      <pivotArea dataOnly="0" labelOnly="1" outline="0" fieldPosition="0">
        <references count="2">
          <reference field="4" count="1">
            <x v="0"/>
          </reference>
          <reference field="5" count="1" selected="0">
            <x v="11"/>
          </reference>
        </references>
      </pivotArea>
    </format>
    <format dxfId="427">
      <pivotArea dataOnly="0" labelOnly="1" outline="0" fieldPosition="0">
        <references count="2">
          <reference field="4" count="1">
            <x v="1"/>
          </reference>
          <reference field="5" count="1" selected="0">
            <x v="21"/>
          </reference>
        </references>
      </pivotArea>
    </format>
    <format dxfId="426">
      <pivotArea dataOnly="0" labelOnly="1" outline="0" fieldPosition="0">
        <references count="2">
          <reference field="4" count="1">
            <x v="0"/>
          </reference>
          <reference field="5" count="1" selected="0">
            <x v="22"/>
          </reference>
        </references>
      </pivotArea>
    </format>
    <format dxfId="425">
      <pivotArea dataOnly="0" labelOnly="1" outline="0" fieldPosition="0">
        <references count="2">
          <reference field="4" count="1">
            <x v="1"/>
          </reference>
          <reference field="5" count="1" selected="0">
            <x v="29"/>
          </reference>
        </references>
      </pivotArea>
    </format>
    <format dxfId="424">
      <pivotArea dataOnly="0" labelOnly="1" outline="0" fieldPosition="0">
        <references count="2">
          <reference field="4" count="1">
            <x v="0"/>
          </reference>
          <reference field="5" count="1" selected="0">
            <x v="30"/>
          </reference>
        </references>
      </pivotArea>
    </format>
    <format dxfId="423">
      <pivotArea dataOnly="0" labelOnly="1" outline="0" fieldPosition="0">
        <references count="2">
          <reference field="4" count="1">
            <x v="1"/>
          </reference>
          <reference field="5" count="1" selected="0">
            <x v="35"/>
          </reference>
        </references>
      </pivotArea>
    </format>
    <format dxfId="422">
      <pivotArea dataOnly="0" labelOnly="1" outline="0" fieldPosition="0">
        <references count="2">
          <reference field="4" count="1">
            <x v="0"/>
          </reference>
          <reference field="5" count="1" selected="0">
            <x v="36"/>
          </reference>
        </references>
      </pivotArea>
    </format>
    <format dxfId="421">
      <pivotArea dataOnly="0" labelOnly="1" outline="0" fieldPosition="0">
        <references count="2">
          <reference field="4" count="1">
            <x v="1"/>
          </reference>
          <reference field="5" count="1" selected="0">
            <x v="38"/>
          </reference>
        </references>
      </pivotArea>
    </format>
    <format dxfId="420">
      <pivotArea dataOnly="0" labelOnly="1" outline="0" fieldPosition="0">
        <references count="2">
          <reference field="4" count="1">
            <x v="0"/>
          </reference>
          <reference field="5" count="1" selected="0">
            <x v="40"/>
          </reference>
        </references>
      </pivotArea>
    </format>
    <format dxfId="419">
      <pivotArea dataOnly="0" labelOnly="1" outline="0" fieldPosition="0">
        <references count="2">
          <reference field="4" count="1">
            <x v="1"/>
          </reference>
          <reference field="5" count="1" selected="0">
            <x v="49"/>
          </reference>
        </references>
      </pivotArea>
    </format>
    <format dxfId="418">
      <pivotArea dataOnly="0" labelOnly="1" outline="0" fieldPosition="0">
        <references count="2">
          <reference field="4" count="1">
            <x v="0"/>
          </reference>
          <reference field="5" count="1" selected="0">
            <x v="50"/>
          </reference>
        </references>
      </pivotArea>
    </format>
    <format dxfId="417">
      <pivotArea dataOnly="0" labelOnly="1" outline="0" fieldPosition="0">
        <references count="2">
          <reference field="4" count="1">
            <x v="1"/>
          </reference>
          <reference field="5" count="1" selected="0">
            <x v="51"/>
          </reference>
        </references>
      </pivotArea>
    </format>
    <format dxfId="416">
      <pivotArea dataOnly="0" labelOnly="1" outline="0" fieldPosition="0">
        <references count="2">
          <reference field="4" count="1">
            <x v="0"/>
          </reference>
          <reference field="5" count="1" selected="0">
            <x v="54"/>
          </reference>
        </references>
      </pivotArea>
    </format>
    <format dxfId="415">
      <pivotArea dataOnly="0" labelOnly="1" outline="0" fieldPosition="0">
        <references count="2">
          <reference field="4" count="1">
            <x v="1"/>
          </reference>
          <reference field="5" count="1" selected="0">
            <x v="60"/>
          </reference>
        </references>
      </pivotArea>
    </format>
    <format dxfId="414">
      <pivotArea dataOnly="0" labelOnly="1" outline="0" fieldPosition="0">
        <references count="2">
          <reference field="4" count="1">
            <x v="0"/>
          </reference>
          <reference field="5" count="1" selected="0">
            <x v="61"/>
          </reference>
        </references>
      </pivotArea>
    </format>
    <format dxfId="413">
      <pivotArea dataOnly="0" labelOnly="1" outline="0" fieldPosition="0">
        <references count="1">
          <reference field="4294967294" count="1">
            <x v="0"/>
          </reference>
        </references>
      </pivotArea>
    </format>
    <format dxfId="412">
      <pivotArea outline="0" collapsedLevelsAreSubtotals="1" fieldPosition="0"/>
    </format>
    <format dxfId="41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0">
      <pivotArea dataOnly="0" labelOnly="1" outline="0" fieldPosition="0">
        <references count="1">
          <reference field="5" count="12">
            <x v="50"/>
            <x v="51"/>
            <x v="52"/>
            <x v="53"/>
            <x v="54"/>
            <x v="55"/>
            <x v="56"/>
            <x v="57"/>
            <x v="58"/>
            <x v="59"/>
            <x v="60"/>
            <x v="61"/>
          </reference>
        </references>
      </pivotArea>
    </format>
    <format dxfId="409">
      <pivotArea dataOnly="0" labelOnly="1" outline="0" fieldPosition="0">
        <references count="2">
          <reference field="4" count="1">
            <x v="0"/>
          </reference>
          <reference field="5" count="1" selected="0">
            <x v="0"/>
          </reference>
        </references>
      </pivotArea>
    </format>
    <format dxfId="408">
      <pivotArea dataOnly="0" labelOnly="1" outline="0" fieldPosition="0">
        <references count="2">
          <reference field="4" count="1">
            <x v="1"/>
          </reference>
          <reference field="5" count="1" selected="0">
            <x v="5"/>
          </reference>
        </references>
      </pivotArea>
    </format>
    <format dxfId="407">
      <pivotArea dataOnly="0" labelOnly="1" outline="0" fieldPosition="0">
        <references count="2">
          <reference field="4" count="1">
            <x v="0"/>
          </reference>
          <reference field="5" count="1" selected="0">
            <x v="7"/>
          </reference>
        </references>
      </pivotArea>
    </format>
    <format dxfId="406">
      <pivotArea dataOnly="0" labelOnly="1" outline="0" fieldPosition="0">
        <references count="2">
          <reference field="4" count="1">
            <x v="1"/>
          </reference>
          <reference field="5" count="1" selected="0">
            <x v="9"/>
          </reference>
        </references>
      </pivotArea>
    </format>
    <format dxfId="405">
      <pivotArea dataOnly="0" labelOnly="1" outline="0" fieldPosition="0">
        <references count="2">
          <reference field="4" count="1">
            <x v="0"/>
          </reference>
          <reference field="5" count="1" selected="0">
            <x v="11"/>
          </reference>
        </references>
      </pivotArea>
    </format>
    <format dxfId="404">
      <pivotArea dataOnly="0" labelOnly="1" outline="0" fieldPosition="0">
        <references count="2">
          <reference field="4" count="1">
            <x v="1"/>
          </reference>
          <reference field="5" count="1" selected="0">
            <x v="21"/>
          </reference>
        </references>
      </pivotArea>
    </format>
    <format dxfId="403">
      <pivotArea dataOnly="0" labelOnly="1" outline="0" fieldPosition="0">
        <references count="2">
          <reference field="4" count="1">
            <x v="0"/>
          </reference>
          <reference field="5" count="1" selected="0">
            <x v="22"/>
          </reference>
        </references>
      </pivotArea>
    </format>
    <format dxfId="402">
      <pivotArea dataOnly="0" labelOnly="1" outline="0" fieldPosition="0">
        <references count="2">
          <reference field="4" count="1">
            <x v="1"/>
          </reference>
          <reference field="5" count="1" selected="0">
            <x v="29"/>
          </reference>
        </references>
      </pivotArea>
    </format>
    <format dxfId="401">
      <pivotArea dataOnly="0" labelOnly="1" outline="0" fieldPosition="0">
        <references count="2">
          <reference field="4" count="1">
            <x v="0"/>
          </reference>
          <reference field="5" count="1" selected="0">
            <x v="30"/>
          </reference>
        </references>
      </pivotArea>
    </format>
    <format dxfId="400">
      <pivotArea dataOnly="0" labelOnly="1" outline="0" fieldPosition="0">
        <references count="2">
          <reference field="4" count="1">
            <x v="1"/>
          </reference>
          <reference field="5" count="1" selected="0">
            <x v="35"/>
          </reference>
        </references>
      </pivotArea>
    </format>
    <format dxfId="399">
      <pivotArea dataOnly="0" labelOnly="1" outline="0" fieldPosition="0">
        <references count="2">
          <reference field="4" count="1">
            <x v="0"/>
          </reference>
          <reference field="5" count="1" selected="0">
            <x v="36"/>
          </reference>
        </references>
      </pivotArea>
    </format>
    <format dxfId="398">
      <pivotArea dataOnly="0" labelOnly="1" outline="0" fieldPosition="0">
        <references count="2">
          <reference field="4" count="1">
            <x v="1"/>
          </reference>
          <reference field="5" count="1" selected="0">
            <x v="38"/>
          </reference>
        </references>
      </pivotArea>
    </format>
    <format dxfId="397">
      <pivotArea dataOnly="0" labelOnly="1" outline="0" fieldPosition="0">
        <references count="2">
          <reference field="4" count="1">
            <x v="0"/>
          </reference>
          <reference field="5" count="1" selected="0">
            <x v="40"/>
          </reference>
        </references>
      </pivotArea>
    </format>
    <format dxfId="396">
      <pivotArea dataOnly="0" labelOnly="1" outline="0" fieldPosition="0">
        <references count="2">
          <reference field="4" count="1">
            <x v="1"/>
          </reference>
          <reference field="5" count="1" selected="0">
            <x v="49"/>
          </reference>
        </references>
      </pivotArea>
    </format>
    <format dxfId="395">
      <pivotArea dataOnly="0" labelOnly="1" outline="0" fieldPosition="0">
        <references count="2">
          <reference field="4" count="1">
            <x v="0"/>
          </reference>
          <reference field="5" count="1" selected="0">
            <x v="50"/>
          </reference>
        </references>
      </pivotArea>
    </format>
    <format dxfId="394">
      <pivotArea dataOnly="0" labelOnly="1" outline="0" fieldPosition="0">
        <references count="2">
          <reference field="4" count="1">
            <x v="1"/>
          </reference>
          <reference field="5" count="1" selected="0">
            <x v="51"/>
          </reference>
        </references>
      </pivotArea>
    </format>
    <format dxfId="393">
      <pivotArea dataOnly="0" labelOnly="1" outline="0" fieldPosition="0">
        <references count="2">
          <reference field="4" count="1">
            <x v="0"/>
          </reference>
          <reference field="5" count="1" selected="0">
            <x v="54"/>
          </reference>
        </references>
      </pivotArea>
    </format>
    <format dxfId="392">
      <pivotArea dataOnly="0" labelOnly="1" outline="0" fieldPosition="0">
        <references count="2">
          <reference field="4" count="1">
            <x v="1"/>
          </reference>
          <reference field="5" count="1" selected="0">
            <x v="60"/>
          </reference>
        </references>
      </pivotArea>
    </format>
    <format dxfId="391">
      <pivotArea dataOnly="0" labelOnly="1" outline="0" fieldPosition="0">
        <references count="2">
          <reference field="4" count="1">
            <x v="0"/>
          </reference>
          <reference field="5" count="1" selected="0">
            <x v="61"/>
          </reference>
        </references>
      </pivotArea>
    </format>
    <format dxfId="390">
      <pivotArea field="5" type="button" dataOnly="0" labelOnly="1" outline="0" axis="axisRow" fieldPosition="0"/>
    </format>
    <format dxfId="389">
      <pivotArea field="4" type="button" dataOnly="0" labelOnly="1" outline="0" axis="axisRow" fieldPosition="1"/>
    </format>
    <format dxfId="388">
      <pivotArea field="78" type="button" dataOnly="0" labelOnly="1" outline="0"/>
    </format>
    <format dxfId="387">
      <pivotArea dataOnly="0" labelOnly="1" outline="0" fieldPosition="0">
        <references count="1">
          <reference field="4294967294" count="1">
            <x v="0"/>
          </reference>
        </references>
      </pivotArea>
    </format>
    <format dxfId="386">
      <pivotArea type="all" dataOnly="0" outline="0" fieldPosition="0"/>
    </format>
    <format dxfId="385">
      <pivotArea outline="0" collapsedLevelsAreSubtotals="1" fieldPosition="0"/>
    </format>
    <format dxfId="384">
      <pivotArea field="5" type="button" dataOnly="0" labelOnly="1" outline="0" axis="axisRow" fieldPosition="0"/>
    </format>
    <format dxfId="383">
      <pivotArea field="4" type="button" dataOnly="0" labelOnly="1" outline="0" axis="axisRow" fieldPosition="1"/>
    </format>
    <format dxfId="382">
      <pivotArea field="78" type="button" dataOnly="0" labelOnly="1" outline="0"/>
    </format>
    <format dxfId="38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0">
      <pivotArea dataOnly="0" labelOnly="1" outline="0" fieldPosition="0">
        <references count="1">
          <reference field="5" count="12">
            <x v="50"/>
            <x v="51"/>
            <x v="52"/>
            <x v="53"/>
            <x v="54"/>
            <x v="55"/>
            <x v="56"/>
            <x v="57"/>
            <x v="58"/>
            <x v="59"/>
            <x v="60"/>
            <x v="61"/>
          </reference>
        </references>
      </pivotArea>
    </format>
    <format dxfId="379">
      <pivotArea dataOnly="0" labelOnly="1" outline="0" fieldPosition="0">
        <references count="2">
          <reference field="4" count="1">
            <x v="0"/>
          </reference>
          <reference field="5" count="1" selected="0">
            <x v="0"/>
          </reference>
        </references>
      </pivotArea>
    </format>
    <format dxfId="378">
      <pivotArea dataOnly="0" labelOnly="1" outline="0" fieldPosition="0">
        <references count="2">
          <reference field="4" count="1">
            <x v="1"/>
          </reference>
          <reference field="5" count="1" selected="0">
            <x v="5"/>
          </reference>
        </references>
      </pivotArea>
    </format>
    <format dxfId="377">
      <pivotArea dataOnly="0" labelOnly="1" outline="0" fieldPosition="0">
        <references count="2">
          <reference field="4" count="1">
            <x v="0"/>
          </reference>
          <reference field="5" count="1" selected="0">
            <x v="7"/>
          </reference>
        </references>
      </pivotArea>
    </format>
    <format dxfId="376">
      <pivotArea dataOnly="0" labelOnly="1" outline="0" fieldPosition="0">
        <references count="2">
          <reference field="4" count="1">
            <x v="1"/>
          </reference>
          <reference field="5" count="1" selected="0">
            <x v="9"/>
          </reference>
        </references>
      </pivotArea>
    </format>
    <format dxfId="375">
      <pivotArea dataOnly="0" labelOnly="1" outline="0" fieldPosition="0">
        <references count="2">
          <reference field="4" count="1">
            <x v="0"/>
          </reference>
          <reference field="5" count="1" selected="0">
            <x v="11"/>
          </reference>
        </references>
      </pivotArea>
    </format>
    <format dxfId="374">
      <pivotArea dataOnly="0" labelOnly="1" outline="0" fieldPosition="0">
        <references count="2">
          <reference field="4" count="1">
            <x v="1"/>
          </reference>
          <reference field="5" count="1" selected="0">
            <x v="21"/>
          </reference>
        </references>
      </pivotArea>
    </format>
    <format dxfId="373">
      <pivotArea dataOnly="0" labelOnly="1" outline="0" fieldPosition="0">
        <references count="2">
          <reference field="4" count="1">
            <x v="0"/>
          </reference>
          <reference field="5" count="1" selected="0">
            <x v="22"/>
          </reference>
        </references>
      </pivotArea>
    </format>
    <format dxfId="372">
      <pivotArea dataOnly="0" labelOnly="1" outline="0" fieldPosition="0">
        <references count="2">
          <reference field="4" count="1">
            <x v="1"/>
          </reference>
          <reference field="5" count="1" selected="0">
            <x v="29"/>
          </reference>
        </references>
      </pivotArea>
    </format>
    <format dxfId="371">
      <pivotArea dataOnly="0" labelOnly="1" outline="0" fieldPosition="0">
        <references count="2">
          <reference field="4" count="1">
            <x v="0"/>
          </reference>
          <reference field="5" count="1" selected="0">
            <x v="30"/>
          </reference>
        </references>
      </pivotArea>
    </format>
    <format dxfId="370">
      <pivotArea dataOnly="0" labelOnly="1" outline="0" fieldPosition="0">
        <references count="2">
          <reference field="4" count="1">
            <x v="1"/>
          </reference>
          <reference field="5" count="1" selected="0">
            <x v="35"/>
          </reference>
        </references>
      </pivotArea>
    </format>
    <format dxfId="369">
      <pivotArea dataOnly="0" labelOnly="1" outline="0" fieldPosition="0">
        <references count="2">
          <reference field="4" count="1">
            <x v="0"/>
          </reference>
          <reference field="5" count="1" selected="0">
            <x v="36"/>
          </reference>
        </references>
      </pivotArea>
    </format>
    <format dxfId="368">
      <pivotArea dataOnly="0" labelOnly="1" outline="0" fieldPosition="0">
        <references count="2">
          <reference field="4" count="1">
            <x v="1"/>
          </reference>
          <reference field="5" count="1" selected="0">
            <x v="38"/>
          </reference>
        </references>
      </pivotArea>
    </format>
    <format dxfId="367">
      <pivotArea dataOnly="0" labelOnly="1" outline="0" fieldPosition="0">
        <references count="2">
          <reference field="4" count="1">
            <x v="0"/>
          </reference>
          <reference field="5" count="1" selected="0">
            <x v="40"/>
          </reference>
        </references>
      </pivotArea>
    </format>
    <format dxfId="366">
      <pivotArea dataOnly="0" labelOnly="1" outline="0" fieldPosition="0">
        <references count="2">
          <reference field="4" count="1">
            <x v="1"/>
          </reference>
          <reference field="5" count="1" selected="0">
            <x v="49"/>
          </reference>
        </references>
      </pivotArea>
    </format>
    <format dxfId="365">
      <pivotArea dataOnly="0" labelOnly="1" outline="0" fieldPosition="0">
        <references count="2">
          <reference field="4" count="1">
            <x v="0"/>
          </reference>
          <reference field="5" count="1" selected="0">
            <x v="50"/>
          </reference>
        </references>
      </pivotArea>
    </format>
    <format dxfId="364">
      <pivotArea dataOnly="0" labelOnly="1" outline="0" fieldPosition="0">
        <references count="2">
          <reference field="4" count="1">
            <x v="1"/>
          </reference>
          <reference field="5" count="1" selected="0">
            <x v="51"/>
          </reference>
        </references>
      </pivotArea>
    </format>
    <format dxfId="363">
      <pivotArea dataOnly="0" labelOnly="1" outline="0" fieldPosition="0">
        <references count="2">
          <reference field="4" count="1">
            <x v="0"/>
          </reference>
          <reference field="5" count="1" selected="0">
            <x v="54"/>
          </reference>
        </references>
      </pivotArea>
    </format>
    <format dxfId="362">
      <pivotArea dataOnly="0" labelOnly="1" outline="0" fieldPosition="0">
        <references count="2">
          <reference field="4" count="1">
            <x v="1"/>
          </reference>
          <reference field="5" count="1" selected="0">
            <x v="60"/>
          </reference>
        </references>
      </pivotArea>
    </format>
    <format dxfId="361">
      <pivotArea dataOnly="0" labelOnly="1" outline="0" fieldPosition="0">
        <references count="2">
          <reference field="4" count="1">
            <x v="0"/>
          </reference>
          <reference field="5" count="1" selected="0">
            <x v="61"/>
          </reference>
        </references>
      </pivotArea>
    </format>
    <format dxfId="360">
      <pivotArea dataOnly="0" labelOnly="1" outline="0" fieldPosition="0">
        <references count="1">
          <reference field="4294967294" count="1">
            <x v="0"/>
          </reference>
        </references>
      </pivotArea>
    </format>
    <format dxfId="359">
      <pivotArea outline="0" collapsedLevelsAreSubtotals="1" fieldPosition="0"/>
    </format>
    <format dxfId="358">
      <pivotArea dataOnly="0" labelOnly="1" outline="0" fieldPosition="0">
        <references count="2">
          <reference field="4" count="1">
            <x v="0"/>
          </reference>
          <reference field="5" count="1" selected="0">
            <x v="0"/>
          </reference>
        </references>
      </pivotArea>
    </format>
    <format dxfId="357">
      <pivotArea dataOnly="0" labelOnly="1" outline="0" fieldPosition="0">
        <references count="2">
          <reference field="4" count="1">
            <x v="1"/>
          </reference>
          <reference field="5" count="1" selected="0">
            <x v="5"/>
          </reference>
        </references>
      </pivotArea>
    </format>
    <format dxfId="356">
      <pivotArea dataOnly="0" labelOnly="1" outline="0" fieldPosition="0">
        <references count="2">
          <reference field="4" count="1">
            <x v="0"/>
          </reference>
          <reference field="5" count="1" selected="0">
            <x v="7"/>
          </reference>
        </references>
      </pivotArea>
    </format>
    <format dxfId="355">
      <pivotArea dataOnly="0" labelOnly="1" outline="0" fieldPosition="0">
        <references count="2">
          <reference field="4" count="1">
            <x v="1"/>
          </reference>
          <reference field="5" count="1" selected="0">
            <x v="9"/>
          </reference>
        </references>
      </pivotArea>
    </format>
    <format dxfId="354">
      <pivotArea dataOnly="0" labelOnly="1" outline="0" fieldPosition="0">
        <references count="2">
          <reference field="4" count="1">
            <x v="0"/>
          </reference>
          <reference field="5" count="1" selected="0">
            <x v="11"/>
          </reference>
        </references>
      </pivotArea>
    </format>
    <format dxfId="353">
      <pivotArea dataOnly="0" labelOnly="1" outline="0" fieldPosition="0">
        <references count="2">
          <reference field="4" count="1">
            <x v="1"/>
          </reference>
          <reference field="5" count="1" selected="0">
            <x v="21"/>
          </reference>
        </references>
      </pivotArea>
    </format>
    <format dxfId="352">
      <pivotArea dataOnly="0" labelOnly="1" outline="0" fieldPosition="0">
        <references count="2">
          <reference field="4" count="1">
            <x v="0"/>
          </reference>
          <reference field="5" count="1" selected="0">
            <x v="22"/>
          </reference>
        </references>
      </pivotArea>
    </format>
    <format dxfId="351">
      <pivotArea dataOnly="0" labelOnly="1" outline="0" fieldPosition="0">
        <references count="2">
          <reference field="4" count="1">
            <x v="1"/>
          </reference>
          <reference field="5" count="1" selected="0">
            <x v="29"/>
          </reference>
        </references>
      </pivotArea>
    </format>
    <format dxfId="350">
      <pivotArea dataOnly="0" labelOnly="1" outline="0" fieldPosition="0">
        <references count="2">
          <reference field="4" count="1">
            <x v="0"/>
          </reference>
          <reference field="5" count="1" selected="0">
            <x v="30"/>
          </reference>
        </references>
      </pivotArea>
    </format>
    <format dxfId="349">
      <pivotArea dataOnly="0" labelOnly="1" outline="0" fieldPosition="0">
        <references count="2">
          <reference field="4" count="1">
            <x v="1"/>
          </reference>
          <reference field="5" count="1" selected="0">
            <x v="35"/>
          </reference>
        </references>
      </pivotArea>
    </format>
    <format dxfId="348">
      <pivotArea dataOnly="0" labelOnly="1" outline="0" fieldPosition="0">
        <references count="2">
          <reference field="4" count="1">
            <x v="0"/>
          </reference>
          <reference field="5" count="1" selected="0">
            <x v="36"/>
          </reference>
        </references>
      </pivotArea>
    </format>
    <format dxfId="347">
      <pivotArea dataOnly="0" labelOnly="1" outline="0" fieldPosition="0">
        <references count="2">
          <reference field="4" count="1">
            <x v="1"/>
          </reference>
          <reference field="5" count="1" selected="0">
            <x v="38"/>
          </reference>
        </references>
      </pivotArea>
    </format>
    <format dxfId="346">
      <pivotArea dataOnly="0" labelOnly="1" outline="0" fieldPosition="0">
        <references count="2">
          <reference field="4" count="1">
            <x v="0"/>
          </reference>
          <reference field="5" count="1" selected="0">
            <x v="40"/>
          </reference>
        </references>
      </pivotArea>
    </format>
    <format dxfId="345">
      <pivotArea dataOnly="0" labelOnly="1" outline="0" fieldPosition="0">
        <references count="2">
          <reference field="4" count="1">
            <x v="1"/>
          </reference>
          <reference field="5" count="1" selected="0">
            <x v="49"/>
          </reference>
        </references>
      </pivotArea>
    </format>
    <format dxfId="344">
      <pivotArea dataOnly="0" labelOnly="1" outline="0" fieldPosition="0">
        <references count="2">
          <reference field="4" count="1">
            <x v="0"/>
          </reference>
          <reference field="5" count="1" selected="0">
            <x v="50"/>
          </reference>
        </references>
      </pivotArea>
    </format>
    <format dxfId="343">
      <pivotArea dataOnly="0" labelOnly="1" outline="0" fieldPosition="0">
        <references count="2">
          <reference field="4" count="1">
            <x v="1"/>
          </reference>
          <reference field="5" count="1" selected="0">
            <x v="51"/>
          </reference>
        </references>
      </pivotArea>
    </format>
    <format dxfId="342">
      <pivotArea dataOnly="0" labelOnly="1" outline="0" fieldPosition="0">
        <references count="2">
          <reference field="4" count="1">
            <x v="0"/>
          </reference>
          <reference field="5" count="1" selected="0">
            <x v="54"/>
          </reference>
        </references>
      </pivotArea>
    </format>
    <format dxfId="341">
      <pivotArea dataOnly="0" labelOnly="1" outline="0" fieldPosition="0">
        <references count="2">
          <reference field="4" count="1">
            <x v="1"/>
          </reference>
          <reference field="5" count="1" selected="0">
            <x v="60"/>
          </reference>
        </references>
      </pivotArea>
    </format>
    <format dxfId="340">
      <pivotArea dataOnly="0" labelOnly="1" outline="0" fieldPosition="0">
        <references count="2">
          <reference field="4" count="1">
            <x v="0"/>
          </reference>
          <reference field="5" count="1" selected="0">
            <x v="61"/>
          </reference>
        </references>
      </pivotArea>
    </format>
    <format dxfId="339">
      <pivotArea outline="0" collapsedLevelsAreSubtotals="1" fieldPosition="0"/>
    </format>
    <format dxfId="338">
      <pivotArea dataOnly="0" labelOnly="1" outline="0" fieldPosition="0">
        <references count="2">
          <reference field="4" count="1">
            <x v="0"/>
          </reference>
          <reference field="5" count="1" selected="0">
            <x v="0"/>
          </reference>
        </references>
      </pivotArea>
    </format>
    <format dxfId="337">
      <pivotArea dataOnly="0" labelOnly="1" outline="0" fieldPosition="0">
        <references count="2">
          <reference field="4" count="1">
            <x v="1"/>
          </reference>
          <reference field="5" count="1" selected="0">
            <x v="5"/>
          </reference>
        </references>
      </pivotArea>
    </format>
    <format dxfId="336">
      <pivotArea dataOnly="0" labelOnly="1" outline="0" fieldPosition="0">
        <references count="2">
          <reference field="4" count="1">
            <x v="0"/>
          </reference>
          <reference field="5" count="1" selected="0">
            <x v="7"/>
          </reference>
        </references>
      </pivotArea>
    </format>
    <format dxfId="335">
      <pivotArea dataOnly="0" labelOnly="1" outline="0" fieldPosition="0">
        <references count="2">
          <reference field="4" count="1">
            <x v="1"/>
          </reference>
          <reference field="5" count="1" selected="0">
            <x v="9"/>
          </reference>
        </references>
      </pivotArea>
    </format>
    <format dxfId="334">
      <pivotArea dataOnly="0" labelOnly="1" outline="0" fieldPosition="0">
        <references count="2">
          <reference field="4" count="1">
            <x v="0"/>
          </reference>
          <reference field="5" count="1" selected="0">
            <x v="11"/>
          </reference>
        </references>
      </pivotArea>
    </format>
    <format dxfId="333">
      <pivotArea dataOnly="0" labelOnly="1" outline="0" fieldPosition="0">
        <references count="2">
          <reference field="4" count="1">
            <x v="1"/>
          </reference>
          <reference field="5" count="1" selected="0">
            <x v="21"/>
          </reference>
        </references>
      </pivotArea>
    </format>
    <format dxfId="332">
      <pivotArea dataOnly="0" labelOnly="1" outline="0" fieldPosition="0">
        <references count="2">
          <reference field="4" count="1">
            <x v="0"/>
          </reference>
          <reference field="5" count="1" selected="0">
            <x v="22"/>
          </reference>
        </references>
      </pivotArea>
    </format>
    <format dxfId="331">
      <pivotArea dataOnly="0" labelOnly="1" outline="0" fieldPosition="0">
        <references count="2">
          <reference field="4" count="1">
            <x v="1"/>
          </reference>
          <reference field="5" count="1" selected="0">
            <x v="29"/>
          </reference>
        </references>
      </pivotArea>
    </format>
    <format dxfId="330">
      <pivotArea dataOnly="0" labelOnly="1" outline="0" fieldPosition="0">
        <references count="2">
          <reference field="4" count="1">
            <x v="0"/>
          </reference>
          <reference field="5" count="1" selected="0">
            <x v="30"/>
          </reference>
        </references>
      </pivotArea>
    </format>
    <format dxfId="329">
      <pivotArea dataOnly="0" labelOnly="1" outline="0" fieldPosition="0">
        <references count="2">
          <reference field="4" count="1">
            <x v="1"/>
          </reference>
          <reference field="5" count="1" selected="0">
            <x v="35"/>
          </reference>
        </references>
      </pivotArea>
    </format>
    <format dxfId="328">
      <pivotArea dataOnly="0" labelOnly="1" outline="0" fieldPosition="0">
        <references count="2">
          <reference field="4" count="1">
            <x v="0"/>
          </reference>
          <reference field="5" count="1" selected="0">
            <x v="36"/>
          </reference>
        </references>
      </pivotArea>
    </format>
    <format dxfId="327">
      <pivotArea dataOnly="0" labelOnly="1" outline="0" fieldPosition="0">
        <references count="2">
          <reference field="4" count="1">
            <x v="1"/>
          </reference>
          <reference field="5" count="1" selected="0">
            <x v="38"/>
          </reference>
        </references>
      </pivotArea>
    </format>
    <format dxfId="326">
      <pivotArea dataOnly="0" labelOnly="1" outline="0" fieldPosition="0">
        <references count="2">
          <reference field="4" count="1">
            <x v="0"/>
          </reference>
          <reference field="5" count="1" selected="0">
            <x v="40"/>
          </reference>
        </references>
      </pivotArea>
    </format>
    <format dxfId="325">
      <pivotArea dataOnly="0" labelOnly="1" outline="0" fieldPosition="0">
        <references count="2">
          <reference field="4" count="1">
            <x v="1"/>
          </reference>
          <reference field="5" count="1" selected="0">
            <x v="49"/>
          </reference>
        </references>
      </pivotArea>
    </format>
    <format dxfId="324">
      <pivotArea dataOnly="0" labelOnly="1" outline="0" fieldPosition="0">
        <references count="2">
          <reference field="4" count="1">
            <x v="0"/>
          </reference>
          <reference field="5" count="1" selected="0">
            <x v="50"/>
          </reference>
        </references>
      </pivotArea>
    </format>
    <format dxfId="323">
      <pivotArea dataOnly="0" labelOnly="1" outline="0" fieldPosition="0">
        <references count="2">
          <reference field="4" count="1">
            <x v="1"/>
          </reference>
          <reference field="5" count="1" selected="0">
            <x v="51"/>
          </reference>
        </references>
      </pivotArea>
    </format>
    <format dxfId="322">
      <pivotArea dataOnly="0" labelOnly="1" outline="0" fieldPosition="0">
        <references count="2">
          <reference field="4" count="1">
            <x v="0"/>
          </reference>
          <reference field="5" count="1" selected="0">
            <x v="54"/>
          </reference>
        </references>
      </pivotArea>
    </format>
    <format dxfId="321">
      <pivotArea dataOnly="0" labelOnly="1" outline="0" fieldPosition="0">
        <references count="2">
          <reference field="4" count="1">
            <x v="1"/>
          </reference>
          <reference field="5" count="1" selected="0">
            <x v="60"/>
          </reference>
        </references>
      </pivotArea>
    </format>
    <format dxfId="320">
      <pivotArea dataOnly="0" labelOnly="1" outline="0" fieldPosition="0">
        <references count="2">
          <reference field="4" count="1">
            <x v="0"/>
          </reference>
          <reference field="5" count="1" selected="0">
            <x v="61"/>
          </reference>
        </references>
      </pivotArea>
    </format>
    <format dxfId="319">
      <pivotArea field="5" type="button" dataOnly="0" labelOnly="1" outline="0" axis="axisRow" fieldPosition="0"/>
    </format>
    <format dxfId="318">
      <pivotArea field="4" type="button" dataOnly="0" labelOnly="1" outline="0" axis="axisRow" fieldPosition="1"/>
    </format>
    <format dxfId="317">
      <pivotArea field="78" type="button" dataOnly="0" labelOnly="1" outline="0"/>
    </format>
    <format dxfId="316">
      <pivotArea dataOnly="0" labelOnly="1" outline="0" fieldPosition="0">
        <references count="1">
          <reference field="4294967294" count="1">
            <x v="0"/>
          </reference>
        </references>
      </pivotArea>
    </format>
    <format dxfId="315">
      <pivotArea dataOnly="0" labelOnly="1" outline="0" fieldPosition="0">
        <references count="2">
          <reference field="4" count="1">
            <x v="0"/>
          </reference>
          <reference field="5" count="1" selected="0">
            <x v="0"/>
          </reference>
        </references>
      </pivotArea>
    </format>
    <format dxfId="314">
      <pivotArea dataOnly="0" labelOnly="1" outline="0" fieldPosition="0">
        <references count="2">
          <reference field="4" count="1">
            <x v="1"/>
          </reference>
          <reference field="5" count="1" selected="0">
            <x v="5"/>
          </reference>
        </references>
      </pivotArea>
    </format>
    <format dxfId="313">
      <pivotArea dataOnly="0" labelOnly="1" outline="0" fieldPosition="0">
        <references count="2">
          <reference field="4" count="1">
            <x v="0"/>
          </reference>
          <reference field="5" count="1" selected="0">
            <x v="7"/>
          </reference>
        </references>
      </pivotArea>
    </format>
    <format dxfId="312">
      <pivotArea dataOnly="0" labelOnly="1" outline="0" fieldPosition="0">
        <references count="2">
          <reference field="4" count="1">
            <x v="1"/>
          </reference>
          <reference field="5" count="1" selected="0">
            <x v="9"/>
          </reference>
        </references>
      </pivotArea>
    </format>
    <format dxfId="311">
      <pivotArea dataOnly="0" labelOnly="1" outline="0" fieldPosition="0">
        <references count="2">
          <reference field="4" count="1">
            <x v="0"/>
          </reference>
          <reference field="5" count="1" selected="0">
            <x v="11"/>
          </reference>
        </references>
      </pivotArea>
    </format>
    <format dxfId="310">
      <pivotArea dataOnly="0" labelOnly="1" outline="0" fieldPosition="0">
        <references count="2">
          <reference field="4" count="1">
            <x v="1"/>
          </reference>
          <reference field="5" count="1" selected="0">
            <x v="21"/>
          </reference>
        </references>
      </pivotArea>
    </format>
    <format dxfId="309">
      <pivotArea dataOnly="0" labelOnly="1" outline="0" fieldPosition="0">
        <references count="2">
          <reference field="4" count="1">
            <x v="0"/>
          </reference>
          <reference field="5" count="1" selected="0">
            <x v="22"/>
          </reference>
        </references>
      </pivotArea>
    </format>
    <format dxfId="308">
      <pivotArea dataOnly="0" labelOnly="1" outline="0" fieldPosition="0">
        <references count="2">
          <reference field="4" count="1">
            <x v="1"/>
          </reference>
          <reference field="5" count="1" selected="0">
            <x v="29"/>
          </reference>
        </references>
      </pivotArea>
    </format>
    <format dxfId="307">
      <pivotArea dataOnly="0" labelOnly="1" outline="0" fieldPosition="0">
        <references count="2">
          <reference field="4" count="1">
            <x v="0"/>
          </reference>
          <reference field="5" count="1" selected="0">
            <x v="30"/>
          </reference>
        </references>
      </pivotArea>
    </format>
    <format dxfId="306">
      <pivotArea dataOnly="0" labelOnly="1" outline="0" fieldPosition="0">
        <references count="2">
          <reference field="4" count="1">
            <x v="1"/>
          </reference>
          <reference field="5" count="1" selected="0">
            <x v="35"/>
          </reference>
        </references>
      </pivotArea>
    </format>
    <format dxfId="305">
      <pivotArea dataOnly="0" labelOnly="1" outline="0" fieldPosition="0">
        <references count="2">
          <reference field="4" count="1">
            <x v="0"/>
          </reference>
          <reference field="5" count="1" selected="0">
            <x v="36"/>
          </reference>
        </references>
      </pivotArea>
    </format>
    <format dxfId="304">
      <pivotArea dataOnly="0" labelOnly="1" outline="0" fieldPosition="0">
        <references count="2">
          <reference field="4" count="1">
            <x v="1"/>
          </reference>
          <reference field="5" count="1" selected="0">
            <x v="38"/>
          </reference>
        </references>
      </pivotArea>
    </format>
    <format dxfId="303">
      <pivotArea dataOnly="0" labelOnly="1" outline="0" fieldPosition="0">
        <references count="2">
          <reference field="4" count="1">
            <x v="0"/>
          </reference>
          <reference field="5" count="1" selected="0">
            <x v="40"/>
          </reference>
        </references>
      </pivotArea>
    </format>
    <format dxfId="302">
      <pivotArea dataOnly="0" labelOnly="1" outline="0" fieldPosition="0">
        <references count="2">
          <reference field="4" count="1">
            <x v="1"/>
          </reference>
          <reference field="5" count="1" selected="0">
            <x v="49"/>
          </reference>
        </references>
      </pivotArea>
    </format>
    <format dxfId="301">
      <pivotArea dataOnly="0" labelOnly="1" outline="0" fieldPosition="0">
        <references count="2">
          <reference field="4" count="1">
            <x v="0"/>
          </reference>
          <reference field="5" count="1" selected="0">
            <x v="50"/>
          </reference>
        </references>
      </pivotArea>
    </format>
    <format dxfId="300">
      <pivotArea dataOnly="0" labelOnly="1" outline="0" fieldPosition="0">
        <references count="2">
          <reference field="4" count="1">
            <x v="1"/>
          </reference>
          <reference field="5" count="1" selected="0">
            <x v="51"/>
          </reference>
        </references>
      </pivotArea>
    </format>
    <format dxfId="299">
      <pivotArea dataOnly="0" labelOnly="1" outline="0" fieldPosition="0">
        <references count="2">
          <reference field="4" count="1">
            <x v="0"/>
          </reference>
          <reference field="5" count="1" selected="0">
            <x v="54"/>
          </reference>
        </references>
      </pivotArea>
    </format>
    <format dxfId="298">
      <pivotArea dataOnly="0" labelOnly="1" outline="0" fieldPosition="0">
        <references count="2">
          <reference field="4" count="1">
            <x v="1"/>
          </reference>
          <reference field="5" count="1" selected="0">
            <x v="60"/>
          </reference>
        </references>
      </pivotArea>
    </format>
    <format dxfId="297">
      <pivotArea dataOnly="0" labelOnly="1" outline="0" fieldPosition="0">
        <references count="2">
          <reference field="4" count="1">
            <x v="0"/>
          </reference>
          <reference field="5" count="1" selected="0">
            <x v="61"/>
          </reference>
        </references>
      </pivotArea>
    </format>
    <format dxfId="296">
      <pivotArea dataOnly="0" labelOnly="1" outline="0" fieldPosition="0">
        <references count="2">
          <reference field="4" count="1">
            <x v="0"/>
          </reference>
          <reference field="5" count="1" selected="0">
            <x v="0"/>
          </reference>
        </references>
      </pivotArea>
    </format>
    <format dxfId="295">
      <pivotArea dataOnly="0" labelOnly="1" outline="0" fieldPosition="0">
        <references count="2">
          <reference field="4" count="1">
            <x v="1"/>
          </reference>
          <reference field="5" count="1" selected="0">
            <x v="5"/>
          </reference>
        </references>
      </pivotArea>
    </format>
    <format dxfId="294">
      <pivotArea dataOnly="0" labelOnly="1" outline="0" fieldPosition="0">
        <references count="2">
          <reference field="4" count="1">
            <x v="0"/>
          </reference>
          <reference field="5" count="1" selected="0">
            <x v="7"/>
          </reference>
        </references>
      </pivotArea>
    </format>
    <format dxfId="293">
      <pivotArea dataOnly="0" labelOnly="1" outline="0" fieldPosition="0">
        <references count="2">
          <reference field="4" count="1">
            <x v="1"/>
          </reference>
          <reference field="5" count="1" selected="0">
            <x v="9"/>
          </reference>
        </references>
      </pivotArea>
    </format>
    <format dxfId="292">
      <pivotArea dataOnly="0" labelOnly="1" outline="0" fieldPosition="0">
        <references count="2">
          <reference field="4" count="1">
            <x v="0"/>
          </reference>
          <reference field="5" count="1" selected="0">
            <x v="11"/>
          </reference>
        </references>
      </pivotArea>
    </format>
    <format dxfId="291">
      <pivotArea dataOnly="0" labelOnly="1" outline="0" fieldPosition="0">
        <references count="2">
          <reference field="4" count="1">
            <x v="1"/>
          </reference>
          <reference field="5" count="1" selected="0">
            <x v="21"/>
          </reference>
        </references>
      </pivotArea>
    </format>
    <format dxfId="290">
      <pivotArea dataOnly="0" labelOnly="1" outline="0" fieldPosition="0">
        <references count="2">
          <reference field="4" count="1">
            <x v="0"/>
          </reference>
          <reference field="5" count="1" selected="0">
            <x v="22"/>
          </reference>
        </references>
      </pivotArea>
    </format>
    <format dxfId="289">
      <pivotArea dataOnly="0" labelOnly="1" outline="0" fieldPosition="0">
        <references count="2">
          <reference field="4" count="1">
            <x v="1"/>
          </reference>
          <reference field="5" count="1" selected="0">
            <x v="29"/>
          </reference>
        </references>
      </pivotArea>
    </format>
    <format dxfId="288">
      <pivotArea dataOnly="0" labelOnly="1" outline="0" fieldPosition="0">
        <references count="2">
          <reference field="4" count="1">
            <x v="0"/>
          </reference>
          <reference field="5" count="1" selected="0">
            <x v="30"/>
          </reference>
        </references>
      </pivotArea>
    </format>
    <format dxfId="287">
      <pivotArea dataOnly="0" labelOnly="1" outline="0" fieldPosition="0">
        <references count="2">
          <reference field="4" count="1">
            <x v="1"/>
          </reference>
          <reference field="5" count="1" selected="0">
            <x v="35"/>
          </reference>
        </references>
      </pivotArea>
    </format>
    <format dxfId="286">
      <pivotArea dataOnly="0" labelOnly="1" outline="0" fieldPosition="0">
        <references count="2">
          <reference field="4" count="1">
            <x v="0"/>
          </reference>
          <reference field="5" count="1" selected="0">
            <x v="36"/>
          </reference>
        </references>
      </pivotArea>
    </format>
    <format dxfId="285">
      <pivotArea dataOnly="0" labelOnly="1" outline="0" fieldPosition="0">
        <references count="2">
          <reference field="4" count="1">
            <x v="1"/>
          </reference>
          <reference field="5" count="1" selected="0">
            <x v="38"/>
          </reference>
        </references>
      </pivotArea>
    </format>
    <format dxfId="284">
      <pivotArea dataOnly="0" labelOnly="1" outline="0" fieldPosition="0">
        <references count="2">
          <reference field="4" count="1">
            <x v="0"/>
          </reference>
          <reference field="5" count="1" selected="0">
            <x v="40"/>
          </reference>
        </references>
      </pivotArea>
    </format>
    <format dxfId="283">
      <pivotArea dataOnly="0" labelOnly="1" outline="0" fieldPosition="0">
        <references count="2">
          <reference field="4" count="1">
            <x v="1"/>
          </reference>
          <reference field="5" count="1" selected="0">
            <x v="49"/>
          </reference>
        </references>
      </pivotArea>
    </format>
    <format dxfId="282">
      <pivotArea dataOnly="0" labelOnly="1" outline="0" fieldPosition="0">
        <references count="2">
          <reference field="4" count="1">
            <x v="0"/>
          </reference>
          <reference field="5" count="1" selected="0">
            <x v="50"/>
          </reference>
        </references>
      </pivotArea>
    </format>
    <format dxfId="281">
      <pivotArea dataOnly="0" labelOnly="1" outline="0" fieldPosition="0">
        <references count="2">
          <reference field="4" count="1">
            <x v="1"/>
          </reference>
          <reference field="5" count="1" selected="0">
            <x v="51"/>
          </reference>
        </references>
      </pivotArea>
    </format>
    <format dxfId="280">
      <pivotArea dataOnly="0" labelOnly="1" outline="0" fieldPosition="0">
        <references count="2">
          <reference field="4" count="1">
            <x v="0"/>
          </reference>
          <reference field="5" count="1" selected="0">
            <x v="54"/>
          </reference>
        </references>
      </pivotArea>
    </format>
    <format dxfId="279">
      <pivotArea dataOnly="0" labelOnly="1" outline="0" fieldPosition="0">
        <references count="2">
          <reference field="4" count="1">
            <x v="1"/>
          </reference>
          <reference field="5" count="1" selected="0">
            <x v="60"/>
          </reference>
        </references>
      </pivotArea>
    </format>
    <format dxfId="278">
      <pivotArea dataOnly="0" labelOnly="1" outline="0" fieldPosition="0">
        <references count="2">
          <reference field="4" count="1">
            <x v="0"/>
          </reference>
          <reference field="5" count="1" selected="0">
            <x v="61"/>
          </reference>
        </references>
      </pivotArea>
    </format>
    <format dxfId="277">
      <pivotArea dataOnly="0" labelOnly="1" outline="0" fieldPosition="0">
        <references count="2">
          <reference field="4" count="1">
            <x v="0"/>
          </reference>
          <reference field="5" count="1" selected="0">
            <x v="28"/>
          </reference>
        </references>
      </pivotArea>
    </format>
    <format dxfId="276">
      <pivotArea dataOnly="0" labelOnly="1" outline="0" fieldPosition="0">
        <references count="2">
          <reference field="4" count="1">
            <x v="0"/>
          </reference>
          <reference field="5" count="1" selected="0">
            <x v="22"/>
          </reference>
        </references>
      </pivotArea>
    </format>
    <format dxfId="275">
      <pivotArea dataOnly="0" labelOnly="1" outline="0" fieldPosition="0">
        <references count="2">
          <reference field="4" count="1">
            <x v="1"/>
          </reference>
          <reference field="5" count="1" selected="0">
            <x v="5"/>
          </reference>
        </references>
      </pivotArea>
    </format>
    <format dxfId="274">
      <pivotArea dataOnly="0" labelOnly="1" outline="0" fieldPosition="0">
        <references count="2">
          <reference field="4" count="1">
            <x v="0"/>
          </reference>
          <reference field="5" count="1" selected="0">
            <x v="12"/>
          </reference>
        </references>
      </pivotArea>
    </format>
    <format dxfId="273">
      <pivotArea dataOnly="0" labelOnly="1" outline="0" fieldPosition="0">
        <references count="2">
          <reference field="4" count="1">
            <x v="1"/>
          </reference>
          <reference field="5" count="1" selected="0">
            <x v="51"/>
          </reference>
        </references>
      </pivotArea>
    </format>
    <format dxfId="272">
      <pivotArea dataOnly="0" labelOnly="1" outline="0" fieldPosition="0">
        <references count="2">
          <reference field="4" count="1">
            <x v="1"/>
          </reference>
          <reference field="5" count="1" selected="0">
            <x v="5"/>
          </reference>
        </references>
      </pivotArea>
    </format>
    <format dxfId="271">
      <pivotArea dataOnly="0" labelOnly="1" outline="0" fieldPosition="0">
        <references count="2">
          <reference field="4" count="1">
            <x v="0"/>
          </reference>
          <reference field="5" count="1" selected="0">
            <x v="12"/>
          </reference>
        </references>
      </pivotArea>
    </format>
    <format dxfId="270">
      <pivotArea dataOnly="0" labelOnly="1" outline="0" fieldPosition="0">
        <references count="2">
          <reference field="4" count="1">
            <x v="1"/>
          </reference>
          <reference field="5" count="1" selected="0">
            <x v="51"/>
          </reference>
        </references>
      </pivotArea>
    </format>
    <format dxfId="269">
      <pivotArea dataOnly="0" labelOnly="1" outline="0" fieldPosition="0">
        <references count="2">
          <reference field="4" count="1">
            <x v="0"/>
          </reference>
          <reference field="5" count="1" selected="0">
            <x v="1"/>
          </reference>
        </references>
      </pivotArea>
    </format>
    <format dxfId="268">
      <pivotArea dataOnly="0" labelOnly="1" outline="0" fieldPosition="0">
        <references count="2">
          <reference field="4" count="1">
            <x v="1"/>
          </reference>
          <reference field="5" count="1" selected="0">
            <x v="39"/>
          </reference>
        </references>
      </pivotArea>
    </format>
    <format dxfId="267">
      <pivotArea dataOnly="0" labelOnly="1" outline="0" fieldPosition="0">
        <references count="2">
          <reference field="4" count="1">
            <x v="0"/>
          </reference>
          <reference field="5" count="1" selected="0">
            <x v="45"/>
          </reference>
        </references>
      </pivotArea>
    </format>
    <format dxfId="266">
      <pivotArea dataOnly="0" labelOnly="1" outline="0" fieldPosition="0">
        <references count="2">
          <reference field="4" count="1">
            <x v="0"/>
          </reference>
          <reference field="5" count="1" selected="0">
            <x v="2"/>
          </reference>
        </references>
      </pivotArea>
    </format>
    <format dxfId="265">
      <pivotArea dataOnly="0" labelOnly="1" outline="0" fieldPosition="0">
        <references count="2">
          <reference field="4" count="1">
            <x v="0"/>
          </reference>
          <reference field="5" count="1" selected="0">
            <x v="7"/>
          </reference>
        </references>
      </pivotArea>
    </format>
    <format dxfId="264">
      <pivotArea dataOnly="0" labelOnly="1" outline="0" fieldPosition="0">
        <references count="2">
          <reference field="4" count="1">
            <x v="0"/>
          </reference>
          <reference field="5" count="1" selected="0">
            <x v="7"/>
          </reference>
        </references>
      </pivotArea>
    </format>
    <format dxfId="263">
      <pivotArea dataOnly="0" labelOnly="1" outline="0" fieldPosition="0">
        <references count="2">
          <reference field="4" count="1">
            <x v="0"/>
          </reference>
          <reference field="5" count="1" selected="0">
            <x v="0"/>
          </reference>
        </references>
      </pivotArea>
    </format>
    <format dxfId="262">
      <pivotArea dataOnly="0" labelOnly="1" outline="0" fieldPosition="0">
        <references count="2">
          <reference field="4" count="1">
            <x v="1"/>
          </reference>
          <reference field="5" count="1" selected="0">
            <x v="60"/>
          </reference>
        </references>
      </pivotArea>
    </format>
    <format dxfId="261">
      <pivotArea dataOnly="0" labelOnly="1" outline="0" fieldPosition="0">
        <references count="2">
          <reference field="4" count="1">
            <x v="0"/>
          </reference>
          <reference field="5" count="1" selected="0">
            <x v="0"/>
          </reference>
        </references>
      </pivotArea>
    </format>
    <format dxfId="260">
      <pivotArea dataOnly="0" labelOnly="1" outline="0" fieldPosition="0">
        <references count="2">
          <reference field="4" count="1">
            <x v="1"/>
          </reference>
          <reference field="5" count="1" selected="0">
            <x v="60"/>
          </reference>
        </references>
      </pivotArea>
    </format>
    <format dxfId="259">
      <pivotArea dataOnly="0" labelOnly="1" outline="0" fieldPosition="0">
        <references count="2">
          <reference field="4" count="1">
            <x v="0"/>
          </reference>
          <reference field="5" count="1" selected="0">
            <x v="4"/>
          </reference>
        </references>
      </pivotArea>
    </format>
    <format dxfId="258">
      <pivotArea dataOnly="0" labelOnly="1" outline="0" fieldPosition="0">
        <references count="2">
          <reference field="4" count="1">
            <x v="1"/>
          </reference>
          <reference field="5" count="1" selected="0">
            <x v="9"/>
          </reference>
        </references>
      </pivotArea>
    </format>
    <format dxfId="257">
      <pivotArea dataOnly="0" labelOnly="1" outline="0" fieldPosition="0">
        <references count="2">
          <reference field="4" count="1">
            <x v="0"/>
          </reference>
          <reference field="5" count="1" selected="0">
            <x v="31"/>
          </reference>
        </references>
      </pivotArea>
    </format>
    <format dxfId="256">
      <pivotArea dataOnly="0" labelOnly="1" outline="0" fieldPosition="0">
        <references count="2">
          <reference field="4" count="1">
            <x v="1"/>
          </reference>
          <reference field="5" count="1" selected="0">
            <x v="35"/>
          </reference>
        </references>
      </pivotArea>
    </format>
    <format dxfId="255">
      <pivotArea dataOnly="0" labelOnly="1" outline="0" fieldPosition="0">
        <references count="2">
          <reference field="4" count="1">
            <x v="0"/>
          </reference>
          <reference field="5" count="1" selected="0">
            <x v="36"/>
          </reference>
        </references>
      </pivotArea>
    </format>
    <format dxfId="254">
      <pivotArea dataOnly="0" labelOnly="1" outline="0" fieldPosition="0">
        <references count="2">
          <reference field="4" count="1">
            <x v="1"/>
          </reference>
          <reference field="5" count="1" selected="0">
            <x v="38"/>
          </reference>
        </references>
      </pivotArea>
    </format>
    <format dxfId="253">
      <pivotArea dataOnly="0" labelOnly="1" outline="0" fieldPosition="0">
        <references count="2">
          <reference field="4" count="1">
            <x v="0"/>
          </reference>
          <reference field="5" count="1" selected="0">
            <x v="42"/>
          </reference>
        </references>
      </pivotArea>
    </format>
    <format dxfId="252">
      <pivotArea dataOnly="0" labelOnly="1" outline="0" fieldPosition="0">
        <references count="2">
          <reference field="4" count="1">
            <x v="1"/>
          </reference>
          <reference field="5" count="1" selected="0">
            <x v="49"/>
          </reference>
        </references>
      </pivotArea>
    </format>
    <format dxfId="251">
      <pivotArea dataOnly="0" labelOnly="1" outline="0" fieldPosition="0">
        <references count="2">
          <reference field="4" count="1">
            <x v="0"/>
          </reference>
          <reference field="5" count="1" selected="0">
            <x v="54"/>
          </reference>
        </references>
      </pivotArea>
    </format>
    <format dxfId="250">
      <pivotArea dataOnly="0" labelOnly="1" outline="0" fieldPosition="0">
        <references count="2">
          <reference field="4" count="1">
            <x v="0"/>
          </reference>
          <reference field="5" count="1" selected="0">
            <x v="4"/>
          </reference>
        </references>
      </pivotArea>
    </format>
    <format dxfId="249">
      <pivotArea dataOnly="0" labelOnly="1" outline="0" fieldPosition="0">
        <references count="2">
          <reference field="4" count="1">
            <x v="1"/>
          </reference>
          <reference field="5" count="1" selected="0">
            <x v="9"/>
          </reference>
        </references>
      </pivotArea>
    </format>
    <format dxfId="248">
      <pivotArea dataOnly="0" labelOnly="1" outline="0" fieldPosition="0">
        <references count="2">
          <reference field="4" count="1">
            <x v="0"/>
          </reference>
          <reference field="5" count="1" selected="0">
            <x v="31"/>
          </reference>
        </references>
      </pivotArea>
    </format>
    <format dxfId="247">
      <pivotArea dataOnly="0" labelOnly="1" outline="0" fieldPosition="0">
        <references count="2">
          <reference field="4" count="1">
            <x v="1"/>
          </reference>
          <reference field="5" count="1" selected="0">
            <x v="35"/>
          </reference>
        </references>
      </pivotArea>
    </format>
    <format dxfId="246">
      <pivotArea dataOnly="0" labelOnly="1" outline="0" fieldPosition="0">
        <references count="2">
          <reference field="4" count="1">
            <x v="0"/>
          </reference>
          <reference field="5" count="1" selected="0">
            <x v="36"/>
          </reference>
        </references>
      </pivotArea>
    </format>
    <format dxfId="245">
      <pivotArea dataOnly="0" labelOnly="1" outline="0" fieldPosition="0">
        <references count="2">
          <reference field="4" count="1">
            <x v="1"/>
          </reference>
          <reference field="5" count="1" selected="0">
            <x v="38"/>
          </reference>
        </references>
      </pivotArea>
    </format>
    <format dxfId="244">
      <pivotArea dataOnly="0" labelOnly="1" outline="0" fieldPosition="0">
        <references count="2">
          <reference field="4" count="1">
            <x v="0"/>
          </reference>
          <reference field="5" count="1" selected="0">
            <x v="42"/>
          </reference>
        </references>
      </pivotArea>
    </format>
    <format dxfId="243">
      <pivotArea dataOnly="0" labelOnly="1" outline="0" fieldPosition="0">
        <references count="2">
          <reference field="4" count="1">
            <x v="1"/>
          </reference>
          <reference field="5" count="1" selected="0">
            <x v="49"/>
          </reference>
        </references>
      </pivotArea>
    </format>
    <format dxfId="242">
      <pivotArea dataOnly="0" labelOnly="1" outline="0" fieldPosition="0">
        <references count="2">
          <reference field="4" count="1">
            <x v="0"/>
          </reference>
          <reference field="5" count="1" selected="0">
            <x v="54"/>
          </reference>
        </references>
      </pivotArea>
    </format>
    <format dxfId="241">
      <pivotArea dataOnly="0" labelOnly="1" outline="0" fieldPosition="0">
        <references count="2">
          <reference field="4" count="1">
            <x v="0"/>
          </reference>
          <reference field="5" count="1" selected="0">
            <x v="4"/>
          </reference>
        </references>
      </pivotArea>
    </format>
    <format dxfId="240">
      <pivotArea dataOnly="0" labelOnly="1" outline="0" fieldPosition="0">
        <references count="2">
          <reference field="4" count="1">
            <x v="1"/>
          </reference>
          <reference field="5" count="1" selected="0">
            <x v="9"/>
          </reference>
        </references>
      </pivotArea>
    </format>
    <format dxfId="239">
      <pivotArea dataOnly="0" labelOnly="1" outline="0" fieldPosition="0">
        <references count="2">
          <reference field="4" count="1">
            <x v="0"/>
          </reference>
          <reference field="5" count="1" selected="0">
            <x v="31"/>
          </reference>
        </references>
      </pivotArea>
    </format>
    <format dxfId="238">
      <pivotArea dataOnly="0" labelOnly="1" outline="0" fieldPosition="0">
        <references count="2">
          <reference field="4" count="1">
            <x v="1"/>
          </reference>
          <reference field="5" count="1" selected="0">
            <x v="35"/>
          </reference>
        </references>
      </pivotArea>
    </format>
    <format dxfId="237">
      <pivotArea dataOnly="0" labelOnly="1" outline="0" fieldPosition="0">
        <references count="2">
          <reference field="4" count="1">
            <x v="0"/>
          </reference>
          <reference field="5" count="1" selected="0">
            <x v="36"/>
          </reference>
        </references>
      </pivotArea>
    </format>
    <format dxfId="236">
      <pivotArea dataOnly="0" labelOnly="1" outline="0" fieldPosition="0">
        <references count="2">
          <reference field="4" count="1">
            <x v="1"/>
          </reference>
          <reference field="5" count="1" selected="0">
            <x v="38"/>
          </reference>
        </references>
      </pivotArea>
    </format>
    <format dxfId="235">
      <pivotArea dataOnly="0" labelOnly="1" outline="0" fieldPosition="0">
        <references count="2">
          <reference field="4" count="1">
            <x v="0"/>
          </reference>
          <reference field="5" count="1" selected="0">
            <x v="42"/>
          </reference>
        </references>
      </pivotArea>
    </format>
    <format dxfId="234">
      <pivotArea dataOnly="0" labelOnly="1" outline="0" fieldPosition="0">
        <references count="2">
          <reference field="4" count="1">
            <x v="1"/>
          </reference>
          <reference field="5" count="1" selected="0">
            <x v="49"/>
          </reference>
        </references>
      </pivotArea>
    </format>
    <format dxfId="233">
      <pivotArea dataOnly="0" labelOnly="1" outline="0" fieldPosition="0">
        <references count="2">
          <reference field="4" count="1">
            <x v="0"/>
          </reference>
          <reference field="5" count="1" selected="0">
            <x v="54"/>
          </reference>
        </references>
      </pivotArea>
    </format>
    <format dxfId="232">
      <pivotArea dataOnly="0" labelOnly="1" outline="0" fieldPosition="0">
        <references count="2">
          <reference field="4" count="1">
            <x v="0"/>
          </reference>
          <reference field="5" count="1" selected="0">
            <x v="11"/>
          </reference>
        </references>
      </pivotArea>
    </format>
    <format dxfId="231">
      <pivotArea dataOnly="0" labelOnly="1" outline="0" fieldPosition="0">
        <references count="2">
          <reference field="4" count="1">
            <x v="0"/>
          </reference>
          <reference field="5" count="1" selected="0">
            <x v="11"/>
          </reference>
        </references>
      </pivotArea>
    </format>
    <format dxfId="230">
      <pivotArea outline="0" collapsedLevelsAreSubtotals="1" fieldPosition="0">
        <references count="3">
          <reference field="4" count="1" selected="0">
            <x v="0"/>
          </reference>
          <reference field="5" count="1" selected="0">
            <x v="4"/>
          </reference>
          <reference field="51" count="1" selected="0">
            <x v="1"/>
          </reference>
        </references>
      </pivotArea>
    </format>
    <format dxfId="229">
      <pivotArea outline="0" collapsedLevelsAreSubtotals="1" fieldPosition="0">
        <references count="3">
          <reference field="4" count="1" selected="0">
            <x v="0"/>
          </reference>
          <reference field="5" count="1" selected="0">
            <x v="45"/>
          </reference>
          <reference field="51" count="1" selected="0">
            <x v="1"/>
          </reference>
        </references>
      </pivotArea>
    </format>
    <format dxfId="228">
      <pivotArea outline="0" collapsedLevelsAreSubtotals="1" fieldPosition="0">
        <references count="3">
          <reference field="4" count="1" selected="0">
            <x v="0"/>
          </reference>
          <reference field="5" count="1" selected="0">
            <x v="57"/>
          </reference>
          <reference field="51" count="1" selected="0">
            <x v="0"/>
          </reference>
        </references>
      </pivotArea>
    </format>
    <format dxfId="227">
      <pivotArea outline="0" collapsedLevelsAreSubtotals="1" fieldPosition="0">
        <references count="3">
          <reference field="4" count="1" selected="0">
            <x v="0"/>
          </reference>
          <reference field="5" count="1" selected="0">
            <x v="58"/>
          </reference>
          <reference field="51" count="1" selected="0">
            <x v="1"/>
          </reference>
        </references>
      </pivotArea>
    </format>
    <format dxfId="226">
      <pivotArea outline="0" collapsedLevelsAreSubtotals="1" fieldPosition="0">
        <references count="3">
          <reference field="4" count="1" selected="0">
            <x v="0"/>
          </reference>
          <reference field="5" count="1" selected="0">
            <x v="59"/>
          </reference>
          <reference field="51" count="1" selected="0">
            <x v="1"/>
          </reference>
        </references>
      </pivotArea>
    </format>
    <format dxfId="225">
      <pivotArea outline="0" collapsedLevelsAreSubtotals="1" fieldPosition="0">
        <references count="3">
          <reference field="4" count="1" selected="0">
            <x v="1"/>
          </reference>
          <reference field="5" count="1" selected="0">
            <x v="60"/>
          </reference>
          <reference field="51" count="1" selected="0">
            <x v="2"/>
          </reference>
        </references>
      </pivotArea>
    </format>
    <format dxfId="224">
      <pivotArea outline="0" collapsedLevelsAreSubtotals="1" fieldPosition="0">
        <references count="3">
          <reference field="4" count="1" selected="0">
            <x v="1"/>
          </reference>
          <reference field="5" count="1" selected="0">
            <x v="60"/>
          </reference>
          <reference field="51" count="1" selected="0">
            <x v="2"/>
          </reference>
        </references>
      </pivotArea>
    </format>
    <format dxfId="223">
      <pivotArea field="51" type="button" dataOnly="0" labelOnly="1" outline="0" axis="axisRow" fieldPosition="2"/>
    </format>
    <format dxfId="222">
      <pivotArea field="51" type="button" dataOnly="0" labelOnly="1" outline="0" axis="axisRow" fieldPosition="2"/>
    </format>
    <format dxfId="221">
      <pivotArea dataOnly="0" labelOnly="1" outline="0" fieldPosition="0">
        <references count="1">
          <reference field="4294967294" count="2">
            <x v="0"/>
            <x v="1"/>
          </reference>
        </references>
      </pivotArea>
    </format>
    <format dxfId="220">
      <pivotArea field="51" type="button" dataOnly="0" labelOnly="1" outline="0" axis="axisRow" fieldPosition="2"/>
    </format>
    <format dxfId="219">
      <pivotArea dataOnly="0" labelOnly="1" outline="0" fieldPosition="0">
        <references count="1">
          <reference field="4294967294" count="2">
            <x v="0"/>
            <x v="1"/>
          </reference>
        </references>
      </pivotArea>
    </format>
    <format dxfId="218">
      <pivotArea field="51" type="button" dataOnly="0" labelOnly="1" outline="0" axis="axisRow" fieldPosition="2"/>
    </format>
    <format dxfId="217">
      <pivotArea dataOnly="0" labelOnly="1" outline="0" fieldPosition="0">
        <references count="1">
          <reference field="4294967294" count="2">
            <x v="0"/>
            <x v="1"/>
          </reference>
        </references>
      </pivotArea>
    </format>
    <format dxfId="216">
      <pivotArea dataOnly="0" labelOnly="1" outline="0" fieldPosition="0">
        <references count="2">
          <reference field="4" count="1">
            <x v="0"/>
          </reference>
          <reference field="5" count="1" selected="0">
            <x v="22"/>
          </reference>
        </references>
      </pivotArea>
    </format>
    <format dxfId="215">
      <pivotArea dataOnly="0" labelOnly="1" outline="0" fieldPosition="0">
        <references count="3">
          <reference field="4" count="1" selected="0">
            <x v="0"/>
          </reference>
          <reference field="5" count="1" selected="0">
            <x v="22"/>
          </reference>
          <reference field="51" count="1">
            <x v="1"/>
          </reference>
        </references>
      </pivotArea>
    </format>
    <format dxfId="214">
      <pivotArea dataOnly="0" labelOnly="1" outline="0" fieldPosition="0">
        <references count="3">
          <reference field="4" count="1" selected="0">
            <x v="0"/>
          </reference>
          <reference field="5" count="1" selected="0">
            <x v="27"/>
          </reference>
          <reference field="51" count="1">
            <x v="1"/>
          </reference>
        </references>
      </pivotArea>
    </format>
    <format dxfId="213">
      <pivotArea dataOnly="0" labelOnly="1" outline="0" fieldPosition="0">
        <references count="2">
          <reference field="4" count="1">
            <x v="0"/>
          </reference>
          <reference field="5" count="1" selected="0">
            <x v="1"/>
          </reference>
        </references>
      </pivotArea>
    </format>
    <format dxfId="212">
      <pivotArea dataOnly="0" labelOnly="1" outline="0" fieldPosition="0">
        <references count="2">
          <reference field="4" count="1">
            <x v="1"/>
          </reference>
          <reference field="5" count="1" selected="0">
            <x v="39"/>
          </reference>
        </references>
      </pivotArea>
    </format>
    <format dxfId="211">
      <pivotArea dataOnly="0" labelOnly="1" outline="0" fieldPosition="0">
        <references count="2">
          <reference field="4" count="1">
            <x v="0"/>
          </reference>
          <reference field="5" count="1" selected="0">
            <x v="45"/>
          </reference>
        </references>
      </pivotArea>
    </format>
    <format dxfId="210">
      <pivotArea dataOnly="0" labelOnly="1" outline="0" fieldPosition="0">
        <references count="3">
          <reference field="4" count="1" selected="0">
            <x v="0"/>
          </reference>
          <reference field="5" count="1" selected="0">
            <x v="1"/>
          </reference>
          <reference field="51" count="1">
            <x v="0"/>
          </reference>
        </references>
      </pivotArea>
    </format>
    <format dxfId="209">
      <pivotArea dataOnly="0" labelOnly="1" outline="0" fieldPosition="0">
        <references count="3">
          <reference field="4" count="1" selected="0">
            <x v="0"/>
          </reference>
          <reference field="5" count="1" selected="0">
            <x v="3"/>
          </reference>
          <reference field="51" count="1">
            <x v="1"/>
          </reference>
        </references>
      </pivotArea>
    </format>
    <format dxfId="208">
      <pivotArea dataOnly="0" labelOnly="1" outline="0" fieldPosition="0">
        <references count="3">
          <reference field="4" count="1" selected="0">
            <x v="0"/>
          </reference>
          <reference field="5" count="1" selected="0">
            <x v="24"/>
          </reference>
          <reference field="51" count="1">
            <x v="1"/>
          </reference>
        </references>
      </pivotArea>
    </format>
    <format dxfId="207">
      <pivotArea dataOnly="0" labelOnly="1" outline="0" fieldPosition="0">
        <references count="3">
          <reference field="4" count="1" selected="0">
            <x v="1"/>
          </reference>
          <reference field="5" count="1" selected="0">
            <x v="39"/>
          </reference>
          <reference field="51" count="1">
            <x v="1"/>
          </reference>
        </references>
      </pivotArea>
    </format>
    <format dxfId="206">
      <pivotArea dataOnly="0" labelOnly="1" outline="0" fieldPosition="0">
        <references count="3">
          <reference field="4" count="1" selected="0">
            <x v="0"/>
          </reference>
          <reference field="5" count="1" selected="0">
            <x v="45"/>
          </reference>
          <reference field="51" count="1">
            <x v="1"/>
          </reference>
        </references>
      </pivotArea>
    </format>
    <format dxfId="205">
      <pivotArea dataOnly="0" labelOnly="1" outline="0" fieldPosition="0">
        <references count="2">
          <reference field="4" count="1">
            <x v="0"/>
          </reference>
          <reference field="5" count="1" selected="0">
            <x v="1"/>
          </reference>
        </references>
      </pivotArea>
    </format>
    <format dxfId="204">
      <pivotArea dataOnly="0" labelOnly="1" outline="0" fieldPosition="0">
        <references count="2">
          <reference field="4" count="1">
            <x v="1"/>
          </reference>
          <reference field="5" count="1" selected="0">
            <x v="39"/>
          </reference>
        </references>
      </pivotArea>
    </format>
    <format dxfId="203">
      <pivotArea dataOnly="0" labelOnly="1" outline="0" fieldPosition="0">
        <references count="2">
          <reference field="4" count="1">
            <x v="0"/>
          </reference>
          <reference field="5" count="1" selected="0">
            <x v="45"/>
          </reference>
        </references>
      </pivotArea>
    </format>
    <format dxfId="202">
      <pivotArea dataOnly="0" labelOnly="1" outline="0" fieldPosition="0">
        <references count="3">
          <reference field="4" count="1" selected="0">
            <x v="0"/>
          </reference>
          <reference field="5" count="1" selected="0">
            <x v="1"/>
          </reference>
          <reference field="51" count="1">
            <x v="0"/>
          </reference>
        </references>
      </pivotArea>
    </format>
    <format dxfId="201">
      <pivotArea dataOnly="0" labelOnly="1" outline="0" fieldPosition="0">
        <references count="3">
          <reference field="4" count="1" selected="0">
            <x v="0"/>
          </reference>
          <reference field="5" count="1" selected="0">
            <x v="3"/>
          </reference>
          <reference field="51" count="1">
            <x v="1"/>
          </reference>
        </references>
      </pivotArea>
    </format>
    <format dxfId="200">
      <pivotArea dataOnly="0" labelOnly="1" outline="0" fieldPosition="0">
        <references count="3">
          <reference field="4" count="1" selected="0">
            <x v="0"/>
          </reference>
          <reference field="5" count="1" selected="0">
            <x v="24"/>
          </reference>
          <reference field="51" count="1">
            <x v="1"/>
          </reference>
        </references>
      </pivotArea>
    </format>
    <format dxfId="199">
      <pivotArea dataOnly="0" labelOnly="1" outline="0" fieldPosition="0">
        <references count="3">
          <reference field="4" count="1" selected="0">
            <x v="1"/>
          </reference>
          <reference field="5" count="1" selected="0">
            <x v="39"/>
          </reference>
          <reference field="51" count="1">
            <x v="1"/>
          </reference>
        </references>
      </pivotArea>
    </format>
    <format dxfId="198">
      <pivotArea dataOnly="0" labelOnly="1" outline="0" fieldPosition="0">
        <references count="3">
          <reference field="4" count="1" selected="0">
            <x v="0"/>
          </reference>
          <reference field="5" count="1" selected="0">
            <x v="45"/>
          </reference>
          <reference field="51" count="1">
            <x v="1"/>
          </reference>
        </references>
      </pivotArea>
    </format>
    <format dxfId="197">
      <pivotArea dataOnly="0" labelOnly="1" outline="0" fieldPosition="0">
        <references count="2">
          <reference field="4" count="1">
            <x v="0"/>
          </reference>
          <reference field="5" count="1" selected="0">
            <x v="11"/>
          </reference>
        </references>
      </pivotArea>
    </format>
    <format dxfId="196">
      <pivotArea dataOnly="0" labelOnly="1" outline="0" fieldPosition="0">
        <references count="3">
          <reference field="4" count="1" selected="0">
            <x v="0"/>
          </reference>
          <reference field="5" count="1" selected="0">
            <x v="11"/>
          </reference>
          <reference field="51" count="1">
            <x v="1"/>
          </reference>
        </references>
      </pivotArea>
    </format>
    <format dxfId="195">
      <pivotArea dataOnly="0" labelOnly="1" outline="0" fieldPosition="0">
        <references count="3">
          <reference field="4" count="1" selected="0">
            <x v="0"/>
          </reference>
          <reference field="5" count="1" selected="0">
            <x v="14"/>
          </reference>
          <reference field="51" count="1">
            <x v="1"/>
          </reference>
        </references>
      </pivotArea>
    </format>
    <format dxfId="194">
      <pivotArea dataOnly="0" labelOnly="1" outline="0" fieldPosition="0">
        <references count="3">
          <reference field="4" count="1" selected="0">
            <x v="0"/>
          </reference>
          <reference field="5" count="1" selected="0">
            <x v="25"/>
          </reference>
          <reference field="51" count="1">
            <x v="1"/>
          </reference>
        </references>
      </pivotArea>
    </format>
    <format dxfId="193">
      <pivotArea dataOnly="0" labelOnly="1" outline="0" fieldPosition="0">
        <references count="3">
          <reference field="4" count="1" selected="0">
            <x v="0"/>
          </reference>
          <reference field="5" count="1" selected="0">
            <x v="30"/>
          </reference>
          <reference field="51" count="1">
            <x v="0"/>
          </reference>
        </references>
      </pivotArea>
    </format>
    <format dxfId="192">
      <pivotArea dataOnly="0" labelOnly="1" outline="0" fieldPosition="0">
        <references count="3">
          <reference field="4" count="1" selected="0">
            <x v="0"/>
          </reference>
          <reference field="5" count="1" selected="0">
            <x v="43"/>
          </reference>
          <reference field="51" count="1">
            <x v="0"/>
          </reference>
        </references>
      </pivotArea>
    </format>
    <format dxfId="191">
      <pivotArea dataOnly="0" labelOnly="1" outline="0" fieldPosition="0">
        <references count="3">
          <reference field="4" count="1" selected="0">
            <x v="0"/>
          </reference>
          <reference field="5" count="1" selected="0">
            <x v="56"/>
          </reference>
          <reference field="51" count="1">
            <x v="1"/>
          </reference>
        </references>
      </pivotArea>
    </format>
    <format dxfId="190">
      <pivotArea dataOnly="0" labelOnly="1" outline="0" fieldPosition="0">
        <references count="2">
          <reference field="4" count="1">
            <x v="0"/>
          </reference>
          <reference field="5" count="1" selected="0">
            <x v="11"/>
          </reference>
        </references>
      </pivotArea>
    </format>
    <format dxfId="189">
      <pivotArea dataOnly="0" labelOnly="1" outline="0" fieldPosition="0">
        <references count="3">
          <reference field="4" count="1" selected="0">
            <x v="0"/>
          </reference>
          <reference field="5" count="1" selected="0">
            <x v="11"/>
          </reference>
          <reference field="51" count="1">
            <x v="1"/>
          </reference>
        </references>
      </pivotArea>
    </format>
    <format dxfId="188">
      <pivotArea dataOnly="0" labelOnly="1" outline="0" fieldPosition="0">
        <references count="3">
          <reference field="4" count="1" selected="0">
            <x v="0"/>
          </reference>
          <reference field="5" count="1" selected="0">
            <x v="14"/>
          </reference>
          <reference field="51" count="1">
            <x v="1"/>
          </reference>
        </references>
      </pivotArea>
    </format>
    <format dxfId="187">
      <pivotArea dataOnly="0" labelOnly="1" outline="0" fieldPosition="0">
        <references count="3">
          <reference field="4" count="1" selected="0">
            <x v="0"/>
          </reference>
          <reference field="5" count="1" selected="0">
            <x v="25"/>
          </reference>
          <reference field="51" count="1">
            <x v="1"/>
          </reference>
        </references>
      </pivotArea>
    </format>
    <format dxfId="186">
      <pivotArea dataOnly="0" labelOnly="1" outline="0" fieldPosition="0">
        <references count="3">
          <reference field="4" count="1" selected="0">
            <x v="0"/>
          </reference>
          <reference field="5" count="1" selected="0">
            <x v="30"/>
          </reference>
          <reference field="51" count="1">
            <x v="0"/>
          </reference>
        </references>
      </pivotArea>
    </format>
    <format dxfId="185">
      <pivotArea dataOnly="0" labelOnly="1" outline="0" fieldPosition="0">
        <references count="3">
          <reference field="4" count="1" selected="0">
            <x v="0"/>
          </reference>
          <reference field="5" count="1" selected="0">
            <x v="43"/>
          </reference>
          <reference field="51" count="1">
            <x v="0"/>
          </reference>
        </references>
      </pivotArea>
    </format>
    <format dxfId="184">
      <pivotArea dataOnly="0" labelOnly="1" outline="0" fieldPosition="0">
        <references count="3">
          <reference field="4" count="1" selected="0">
            <x v="0"/>
          </reference>
          <reference field="5" count="1" selected="0">
            <x v="56"/>
          </reference>
          <reference field="51" count="1">
            <x v="1"/>
          </reference>
        </references>
      </pivotArea>
    </format>
    <format dxfId="183">
      <pivotArea dataOnly="0" labelOnly="1" outline="0" fieldPosition="0">
        <references count="2">
          <reference field="4" count="1">
            <x v="1"/>
          </reference>
          <reference field="5" count="1" selected="0">
            <x v="5"/>
          </reference>
        </references>
      </pivotArea>
    </format>
    <format dxfId="182">
      <pivotArea dataOnly="0" labelOnly="1" outline="0" fieldPosition="0">
        <references count="2">
          <reference field="4" count="1">
            <x v="0"/>
          </reference>
          <reference field="5" count="1" selected="0">
            <x v="12"/>
          </reference>
        </references>
      </pivotArea>
    </format>
    <format dxfId="181">
      <pivotArea dataOnly="0" labelOnly="1" outline="0" fieldPosition="0">
        <references count="2">
          <reference field="4" count="1">
            <x v="1"/>
          </reference>
          <reference field="5" count="1" selected="0">
            <x v="51"/>
          </reference>
        </references>
      </pivotArea>
    </format>
    <format dxfId="180">
      <pivotArea dataOnly="0" labelOnly="1" outline="0" fieldPosition="0">
        <references count="3">
          <reference field="4" count="1" selected="0">
            <x v="1"/>
          </reference>
          <reference field="5" count="1" selected="0">
            <x v="5"/>
          </reference>
          <reference field="51" count="1">
            <x v="4"/>
          </reference>
        </references>
      </pivotArea>
    </format>
    <format dxfId="179">
      <pivotArea dataOnly="0" labelOnly="1" outline="0" fieldPosition="0">
        <references count="3">
          <reference field="4" count="1" selected="0">
            <x v="1"/>
          </reference>
          <reference field="5" count="1" selected="0">
            <x v="6"/>
          </reference>
          <reference field="51" count="1">
            <x v="4"/>
          </reference>
        </references>
      </pivotArea>
    </format>
    <format dxfId="178">
      <pivotArea dataOnly="0" labelOnly="1" outline="0" fieldPosition="0">
        <references count="3">
          <reference field="4" count="1" selected="0">
            <x v="1"/>
          </reference>
          <reference field="5" count="1" selected="0">
            <x v="10"/>
          </reference>
          <reference field="51" count="1">
            <x v="0"/>
          </reference>
        </references>
      </pivotArea>
    </format>
    <format dxfId="177">
      <pivotArea dataOnly="0" labelOnly="1" outline="0" fieldPosition="0">
        <references count="3">
          <reference field="4" count="1" selected="0">
            <x v="0"/>
          </reference>
          <reference field="5" count="1" selected="0">
            <x v="12"/>
          </reference>
          <reference field="51" count="1">
            <x v="3"/>
          </reference>
        </references>
      </pivotArea>
    </format>
    <format dxfId="176">
      <pivotArea dataOnly="0" labelOnly="1" outline="0" fieldPosition="0">
        <references count="3">
          <reference field="4" count="1" selected="0">
            <x v="0"/>
          </reference>
          <reference field="5" count="1" selected="0">
            <x v="13"/>
          </reference>
          <reference field="51" count="1">
            <x v="0"/>
          </reference>
        </references>
      </pivotArea>
    </format>
    <format dxfId="175">
      <pivotArea dataOnly="0" labelOnly="1" outline="0" fieldPosition="0">
        <references count="3">
          <reference field="4" count="1" selected="0">
            <x v="0"/>
          </reference>
          <reference field="5" count="1" selected="0">
            <x v="16"/>
          </reference>
          <reference field="51" count="1">
            <x v="2"/>
          </reference>
        </references>
      </pivotArea>
    </format>
    <format dxfId="174">
      <pivotArea dataOnly="0" labelOnly="1" outline="0" fieldPosition="0">
        <references count="3">
          <reference field="4" count="1" selected="0">
            <x v="0"/>
          </reference>
          <reference field="5" count="1" selected="0">
            <x v="18"/>
          </reference>
          <reference field="51" count="1">
            <x v="0"/>
          </reference>
        </references>
      </pivotArea>
    </format>
    <format dxfId="173">
      <pivotArea dataOnly="0" labelOnly="1" outline="0" fieldPosition="0">
        <references count="3">
          <reference field="4" count="1" selected="0">
            <x v="0"/>
          </reference>
          <reference field="5" count="1" selected="0">
            <x v="41"/>
          </reference>
          <reference field="51" count="1">
            <x v="1"/>
          </reference>
        </references>
      </pivotArea>
    </format>
    <format dxfId="172">
      <pivotArea dataOnly="0" labelOnly="1" outline="0" fieldPosition="0">
        <references count="3">
          <reference field="4" count="1" selected="0">
            <x v="1"/>
          </reference>
          <reference field="5" count="1" selected="0">
            <x v="51"/>
          </reference>
          <reference field="51" count="1">
            <x v="1"/>
          </reference>
        </references>
      </pivotArea>
    </format>
    <format dxfId="171">
      <pivotArea dataOnly="0" labelOnly="1" outline="0" fieldPosition="0">
        <references count="3">
          <reference field="4" count="1" selected="0">
            <x v="1"/>
          </reference>
          <reference field="5" count="1" selected="0">
            <x v="53"/>
          </reference>
          <reference field="51" count="1">
            <x v="2"/>
          </reference>
        </references>
      </pivotArea>
    </format>
    <format dxfId="170">
      <pivotArea dataOnly="0" labelOnly="1" outline="0" fieldPosition="0">
        <references count="2">
          <reference field="4" count="1">
            <x v="1"/>
          </reference>
          <reference field="5" count="1" selected="0">
            <x v="5"/>
          </reference>
        </references>
      </pivotArea>
    </format>
    <format dxfId="169">
      <pivotArea dataOnly="0" labelOnly="1" outline="0" fieldPosition="0">
        <references count="2">
          <reference field="4" count="1">
            <x v="0"/>
          </reference>
          <reference field="5" count="1" selected="0">
            <x v="12"/>
          </reference>
        </references>
      </pivotArea>
    </format>
    <format dxfId="168">
      <pivotArea dataOnly="0" labelOnly="1" outline="0" fieldPosition="0">
        <references count="2">
          <reference field="4" count="1">
            <x v="1"/>
          </reference>
          <reference field="5" count="1" selected="0">
            <x v="51"/>
          </reference>
        </references>
      </pivotArea>
    </format>
    <format dxfId="167">
      <pivotArea dataOnly="0" labelOnly="1" outline="0" fieldPosition="0">
        <references count="3">
          <reference field="4" count="1" selected="0">
            <x v="1"/>
          </reference>
          <reference field="5" count="1" selected="0">
            <x v="5"/>
          </reference>
          <reference field="51" count="1">
            <x v="4"/>
          </reference>
        </references>
      </pivotArea>
    </format>
    <format dxfId="166">
      <pivotArea dataOnly="0" labelOnly="1" outline="0" fieldPosition="0">
        <references count="3">
          <reference field="4" count="1" selected="0">
            <x v="1"/>
          </reference>
          <reference field="5" count="1" selected="0">
            <x v="6"/>
          </reference>
          <reference field="51" count="1">
            <x v="4"/>
          </reference>
        </references>
      </pivotArea>
    </format>
    <format dxfId="165">
      <pivotArea dataOnly="0" labelOnly="1" outline="0" fieldPosition="0">
        <references count="3">
          <reference field="4" count="1" selected="0">
            <x v="1"/>
          </reference>
          <reference field="5" count="1" selected="0">
            <x v="10"/>
          </reference>
          <reference field="51" count="1">
            <x v="0"/>
          </reference>
        </references>
      </pivotArea>
    </format>
    <format dxfId="164">
      <pivotArea dataOnly="0" labelOnly="1" outline="0" fieldPosition="0">
        <references count="3">
          <reference field="4" count="1" selected="0">
            <x v="0"/>
          </reference>
          <reference field="5" count="1" selected="0">
            <x v="12"/>
          </reference>
          <reference field="51" count="1">
            <x v="3"/>
          </reference>
        </references>
      </pivotArea>
    </format>
    <format dxfId="163">
      <pivotArea dataOnly="0" labelOnly="1" outline="0" fieldPosition="0">
        <references count="3">
          <reference field="4" count="1" selected="0">
            <x v="0"/>
          </reference>
          <reference field="5" count="1" selected="0">
            <x v="13"/>
          </reference>
          <reference field="51" count="1">
            <x v="0"/>
          </reference>
        </references>
      </pivotArea>
    </format>
    <format dxfId="162">
      <pivotArea dataOnly="0" labelOnly="1" outline="0" fieldPosition="0">
        <references count="3">
          <reference field="4" count="1" selected="0">
            <x v="0"/>
          </reference>
          <reference field="5" count="1" selected="0">
            <x v="16"/>
          </reference>
          <reference field="51" count="1">
            <x v="2"/>
          </reference>
        </references>
      </pivotArea>
    </format>
    <format dxfId="161">
      <pivotArea dataOnly="0" labelOnly="1" outline="0" fieldPosition="0">
        <references count="3">
          <reference field="4" count="1" selected="0">
            <x v="0"/>
          </reference>
          <reference field="5" count="1" selected="0">
            <x v="18"/>
          </reference>
          <reference field="51" count="1">
            <x v="0"/>
          </reference>
        </references>
      </pivotArea>
    </format>
    <format dxfId="160">
      <pivotArea dataOnly="0" labelOnly="1" outline="0" fieldPosition="0">
        <references count="3">
          <reference field="4" count="1" selected="0">
            <x v="0"/>
          </reference>
          <reference field="5" count="1" selected="0">
            <x v="41"/>
          </reference>
          <reference field="51" count="1">
            <x v="1"/>
          </reference>
        </references>
      </pivotArea>
    </format>
    <format dxfId="159">
      <pivotArea dataOnly="0" labelOnly="1" outline="0" fieldPosition="0">
        <references count="3">
          <reference field="4" count="1" selected="0">
            <x v="1"/>
          </reference>
          <reference field="5" count="1" selected="0">
            <x v="51"/>
          </reference>
          <reference field="51" count="1">
            <x v="1"/>
          </reference>
        </references>
      </pivotArea>
    </format>
    <format dxfId="158">
      <pivotArea dataOnly="0" labelOnly="1" outline="0" fieldPosition="0">
        <references count="3">
          <reference field="4" count="1" selected="0">
            <x v="1"/>
          </reference>
          <reference field="5" count="1" selected="0">
            <x v="53"/>
          </reference>
          <reference field="51" count="1">
            <x v="2"/>
          </reference>
        </references>
      </pivotArea>
    </format>
    <format dxfId="157">
      <pivotArea dataOnly="0" labelOnly="1" outline="0" fieldPosition="0">
        <references count="2">
          <reference field="4" count="1">
            <x v="0"/>
          </reference>
          <reference field="5" count="1" selected="0">
            <x v="2"/>
          </reference>
        </references>
      </pivotArea>
    </format>
    <format dxfId="156">
      <pivotArea dataOnly="0" labelOnly="1" outline="0" fieldPosition="0">
        <references count="3">
          <reference field="4" count="1" selected="0">
            <x v="0"/>
          </reference>
          <reference field="5" count="1" selected="0">
            <x v="2"/>
          </reference>
          <reference field="51" count="1">
            <x v="1"/>
          </reference>
        </references>
      </pivotArea>
    </format>
    <format dxfId="155">
      <pivotArea dataOnly="0" labelOnly="1" outline="0" fieldPosition="0">
        <references count="3">
          <reference field="4" count="1" selected="0">
            <x v="0"/>
          </reference>
          <reference field="5" count="1" selected="0">
            <x v="15"/>
          </reference>
          <reference field="51" count="1">
            <x v="1"/>
          </reference>
        </references>
      </pivotArea>
    </format>
    <format dxfId="154">
      <pivotArea dataOnly="0" labelOnly="1" outline="0" fieldPosition="0">
        <references count="3">
          <reference field="4" count="1" selected="0">
            <x v="0"/>
          </reference>
          <reference field="5" count="1" selected="0">
            <x v="26"/>
          </reference>
          <reference field="51" count="1">
            <x v="1"/>
          </reference>
        </references>
      </pivotArea>
    </format>
    <format dxfId="153">
      <pivotArea dataOnly="0" labelOnly="1" outline="0" fieldPosition="0">
        <references count="3">
          <reference field="4" count="1" selected="0">
            <x v="0"/>
          </reference>
          <reference field="5" count="1" selected="0">
            <x v="32"/>
          </reference>
          <reference field="51" count="1">
            <x v="1"/>
          </reference>
        </references>
      </pivotArea>
    </format>
    <format dxfId="152">
      <pivotArea dataOnly="0" labelOnly="1" outline="0" fieldPosition="0">
        <references count="3">
          <reference field="4" count="1" selected="0">
            <x v="0"/>
          </reference>
          <reference field="5" count="1" selected="0">
            <x v="33"/>
          </reference>
          <reference field="51" count="1">
            <x v="1"/>
          </reference>
        </references>
      </pivotArea>
    </format>
    <format dxfId="151">
      <pivotArea dataOnly="0" labelOnly="1" outline="0" fieldPosition="0">
        <references count="3">
          <reference field="4" count="1" selected="0">
            <x v="0"/>
          </reference>
          <reference field="5" count="1" selected="0">
            <x v="37"/>
          </reference>
          <reference field="51" count="1">
            <x v="1"/>
          </reference>
        </references>
      </pivotArea>
    </format>
    <format dxfId="150">
      <pivotArea dataOnly="0" labelOnly="1" outline="0" fieldPosition="0">
        <references count="3">
          <reference field="4" count="1" selected="0">
            <x v="0"/>
          </reference>
          <reference field="5" count="1" selected="0">
            <x v="40"/>
          </reference>
          <reference field="51" count="1">
            <x v="1"/>
          </reference>
        </references>
      </pivotArea>
    </format>
    <format dxfId="149">
      <pivotArea dataOnly="0" labelOnly="1" outline="0" fieldPosition="0">
        <references count="3">
          <reference field="4" count="1" selected="0">
            <x v="0"/>
          </reference>
          <reference field="5" count="1" selected="0">
            <x v="44"/>
          </reference>
          <reference field="51" count="1">
            <x v="1"/>
          </reference>
        </references>
      </pivotArea>
    </format>
    <format dxfId="148">
      <pivotArea dataOnly="0" labelOnly="1" outline="0" fieldPosition="0">
        <references count="3">
          <reference field="4" count="1" selected="0">
            <x v="0"/>
          </reference>
          <reference field="5" count="1" selected="0">
            <x v="50"/>
          </reference>
          <reference field="51" count="1">
            <x v="1"/>
          </reference>
        </references>
      </pivotArea>
    </format>
    <format dxfId="147">
      <pivotArea dataOnly="0" labelOnly="1" outline="0" fieldPosition="0">
        <references count="2">
          <reference field="4" count="1">
            <x v="0"/>
          </reference>
          <reference field="5" count="1" selected="0">
            <x v="2"/>
          </reference>
        </references>
      </pivotArea>
    </format>
    <format dxfId="146">
      <pivotArea dataOnly="0" labelOnly="1" outline="0" fieldPosition="0">
        <references count="3">
          <reference field="4" count="1" selected="0">
            <x v="0"/>
          </reference>
          <reference field="5" count="1" selected="0">
            <x v="2"/>
          </reference>
          <reference field="51" count="1">
            <x v="1"/>
          </reference>
        </references>
      </pivotArea>
    </format>
    <format dxfId="145">
      <pivotArea dataOnly="0" labelOnly="1" outline="0" fieldPosition="0">
        <references count="3">
          <reference field="4" count="1" selected="0">
            <x v="0"/>
          </reference>
          <reference field="5" count="1" selected="0">
            <x v="15"/>
          </reference>
          <reference field="51" count="1">
            <x v="1"/>
          </reference>
        </references>
      </pivotArea>
    </format>
    <format dxfId="144">
      <pivotArea dataOnly="0" labelOnly="1" outline="0" fieldPosition="0">
        <references count="3">
          <reference field="4" count="1" selected="0">
            <x v="0"/>
          </reference>
          <reference field="5" count="1" selected="0">
            <x v="26"/>
          </reference>
          <reference field="51" count="1">
            <x v="1"/>
          </reference>
        </references>
      </pivotArea>
    </format>
    <format dxfId="143">
      <pivotArea dataOnly="0" labelOnly="1" outline="0" fieldPosition="0">
        <references count="3">
          <reference field="4" count="1" selected="0">
            <x v="0"/>
          </reference>
          <reference field="5" count="1" selected="0">
            <x v="32"/>
          </reference>
          <reference field="51" count="1">
            <x v="1"/>
          </reference>
        </references>
      </pivotArea>
    </format>
    <format dxfId="142">
      <pivotArea dataOnly="0" labelOnly="1" outline="0" fieldPosition="0">
        <references count="3">
          <reference field="4" count="1" selected="0">
            <x v="0"/>
          </reference>
          <reference field="5" count="1" selected="0">
            <x v="33"/>
          </reference>
          <reference field="51" count="1">
            <x v="1"/>
          </reference>
        </references>
      </pivotArea>
    </format>
    <format dxfId="141">
      <pivotArea dataOnly="0" labelOnly="1" outline="0" fieldPosition="0">
        <references count="3">
          <reference field="4" count="1" selected="0">
            <x v="0"/>
          </reference>
          <reference field="5" count="1" selected="0">
            <x v="37"/>
          </reference>
          <reference field="51" count="1">
            <x v="1"/>
          </reference>
        </references>
      </pivotArea>
    </format>
    <format dxfId="140">
      <pivotArea dataOnly="0" labelOnly="1" outline="0" fieldPosition="0">
        <references count="3">
          <reference field="4" count="1" selected="0">
            <x v="0"/>
          </reference>
          <reference field="5" count="1" selected="0">
            <x v="40"/>
          </reference>
          <reference field="51" count="1">
            <x v="1"/>
          </reference>
        </references>
      </pivotArea>
    </format>
    <format dxfId="139">
      <pivotArea dataOnly="0" labelOnly="1" outline="0" fieldPosition="0">
        <references count="3">
          <reference field="4" count="1" selected="0">
            <x v="0"/>
          </reference>
          <reference field="5" count="1" selected="0">
            <x v="44"/>
          </reference>
          <reference field="51" count="1">
            <x v="1"/>
          </reference>
        </references>
      </pivotArea>
    </format>
    <format dxfId="138">
      <pivotArea dataOnly="0" labelOnly="1" outline="0" fieldPosition="0">
        <references count="3">
          <reference field="4" count="1" selected="0">
            <x v="0"/>
          </reference>
          <reference field="5" count="1" selected="0">
            <x v="50"/>
          </reference>
          <reference field="51" count="1">
            <x v="1"/>
          </reference>
        </references>
      </pivotArea>
    </format>
    <format dxfId="137">
      <pivotArea dataOnly="0" labelOnly="1" outline="0" fieldPosition="0">
        <references count="2">
          <reference field="4" count="1">
            <x v="0"/>
          </reference>
          <reference field="5" count="1" selected="0">
            <x v="7"/>
          </reference>
        </references>
      </pivotArea>
    </format>
    <format dxfId="136">
      <pivotArea dataOnly="0" labelOnly="1" outline="0" fieldPosition="0">
        <references count="3">
          <reference field="4" count="1" selected="0">
            <x v="0"/>
          </reference>
          <reference field="5" count="1" selected="0">
            <x v="7"/>
          </reference>
          <reference field="51" count="1">
            <x v="0"/>
          </reference>
        </references>
      </pivotArea>
    </format>
    <format dxfId="135">
      <pivotArea dataOnly="0" labelOnly="1" outline="0" fieldPosition="0">
        <references count="3">
          <reference field="4" count="1" selected="0">
            <x v="0"/>
          </reference>
          <reference field="5" count="1" selected="0">
            <x v="19"/>
          </reference>
          <reference field="51" count="1">
            <x v="1"/>
          </reference>
        </references>
      </pivotArea>
    </format>
    <format dxfId="134">
      <pivotArea dataOnly="0" labelOnly="1" outline="0" fieldPosition="0">
        <references count="3">
          <reference field="4" count="1" selected="0">
            <x v="0"/>
          </reference>
          <reference field="5" count="1" selected="0">
            <x v="20"/>
          </reference>
          <reference field="51" count="1">
            <x v="0"/>
          </reference>
        </references>
      </pivotArea>
    </format>
    <format dxfId="133">
      <pivotArea dataOnly="0" labelOnly="1" outline="0" fieldPosition="0">
        <references count="3">
          <reference field="4" count="1" selected="0">
            <x v="0"/>
          </reference>
          <reference field="5" count="1" selected="0">
            <x v="34"/>
          </reference>
          <reference field="51" count="1">
            <x v="1"/>
          </reference>
        </references>
      </pivotArea>
    </format>
    <format dxfId="132">
      <pivotArea dataOnly="0" labelOnly="1" outline="0" fieldPosition="0">
        <references count="3">
          <reference field="4" count="1" selected="0">
            <x v="0"/>
          </reference>
          <reference field="5" count="1" selected="0">
            <x v="57"/>
          </reference>
          <reference field="51" count="1">
            <x v="0"/>
          </reference>
        </references>
      </pivotArea>
    </format>
    <format dxfId="131">
      <pivotArea dataOnly="0" labelOnly="1" outline="0" fieldPosition="0">
        <references count="3">
          <reference field="4" count="1" selected="0">
            <x v="0"/>
          </reference>
          <reference field="5" count="1" selected="0">
            <x v="59"/>
          </reference>
          <reference field="51" count="1">
            <x v="1"/>
          </reference>
        </references>
      </pivotArea>
    </format>
    <format dxfId="130">
      <pivotArea dataOnly="0" labelOnly="1" outline="0" fieldPosition="0">
        <references count="2">
          <reference field="4" count="1">
            <x v="0"/>
          </reference>
          <reference field="5" count="1" selected="0">
            <x v="7"/>
          </reference>
        </references>
      </pivotArea>
    </format>
    <format dxfId="129">
      <pivotArea dataOnly="0" labelOnly="1" outline="0" fieldPosition="0">
        <references count="3">
          <reference field="4" count="1" selected="0">
            <x v="0"/>
          </reference>
          <reference field="5" count="1" selected="0">
            <x v="7"/>
          </reference>
          <reference field="51" count="1">
            <x v="0"/>
          </reference>
        </references>
      </pivotArea>
    </format>
    <format dxfId="128">
      <pivotArea dataOnly="0" labelOnly="1" outline="0" fieldPosition="0">
        <references count="3">
          <reference field="4" count="1" selected="0">
            <x v="0"/>
          </reference>
          <reference field="5" count="1" selected="0">
            <x v="19"/>
          </reference>
          <reference field="51" count="1">
            <x v="1"/>
          </reference>
        </references>
      </pivotArea>
    </format>
    <format dxfId="127">
      <pivotArea dataOnly="0" labelOnly="1" outline="0" fieldPosition="0">
        <references count="3">
          <reference field="4" count="1" selected="0">
            <x v="0"/>
          </reference>
          <reference field="5" count="1" selected="0">
            <x v="20"/>
          </reference>
          <reference field="51" count="1">
            <x v="0"/>
          </reference>
        </references>
      </pivotArea>
    </format>
    <format dxfId="126">
      <pivotArea dataOnly="0" labelOnly="1" outline="0" fieldPosition="0">
        <references count="3">
          <reference field="4" count="1" selected="0">
            <x v="0"/>
          </reference>
          <reference field="5" count="1" selected="0">
            <x v="34"/>
          </reference>
          <reference field="51" count="1">
            <x v="1"/>
          </reference>
        </references>
      </pivotArea>
    </format>
    <format dxfId="125">
      <pivotArea dataOnly="0" labelOnly="1" outline="0" fieldPosition="0">
        <references count="3">
          <reference field="4" count="1" selected="0">
            <x v="0"/>
          </reference>
          <reference field="5" count="1" selected="0">
            <x v="57"/>
          </reference>
          <reference field="51" count="1">
            <x v="0"/>
          </reference>
        </references>
      </pivotArea>
    </format>
    <format dxfId="124">
      <pivotArea dataOnly="0" labelOnly="1" outline="0" fieldPosition="0">
        <references count="3">
          <reference field="4" count="1" selected="0">
            <x v="0"/>
          </reference>
          <reference field="5" count="1" selected="0">
            <x v="59"/>
          </reference>
          <reference field="51" count="1">
            <x v="1"/>
          </reference>
        </references>
      </pivotArea>
    </format>
    <format dxfId="123">
      <pivotArea dataOnly="0" labelOnly="1" outline="0" fieldPosition="0">
        <references count="2">
          <reference field="4" count="1">
            <x v="0"/>
          </reference>
          <reference field="5" count="1" selected="0">
            <x v="0"/>
          </reference>
        </references>
      </pivotArea>
    </format>
    <format dxfId="122">
      <pivotArea dataOnly="0" labelOnly="1" outline="0" fieldPosition="0">
        <references count="2">
          <reference field="4" count="1">
            <x v="1"/>
          </reference>
          <reference field="5" count="1" selected="0">
            <x v="60"/>
          </reference>
        </references>
      </pivotArea>
    </format>
    <format dxfId="121">
      <pivotArea dataOnly="0" labelOnly="1" outline="0" fieldPosition="0">
        <references count="3">
          <reference field="4" count="1" selected="0">
            <x v="0"/>
          </reference>
          <reference field="5" count="1" selected="0">
            <x v="0"/>
          </reference>
          <reference field="51" count="1">
            <x v="2"/>
          </reference>
        </references>
      </pivotArea>
    </format>
    <format dxfId="120">
      <pivotArea dataOnly="0" labelOnly="1" outline="0" fieldPosition="0">
        <references count="3">
          <reference field="4" count="1" selected="0">
            <x v="0"/>
          </reference>
          <reference field="5" count="1" selected="0">
            <x v="17"/>
          </reference>
          <reference field="51" count="1">
            <x v="2"/>
          </reference>
        </references>
      </pivotArea>
    </format>
    <format dxfId="119">
      <pivotArea dataOnly="0" labelOnly="1" outline="0" fieldPosition="0">
        <references count="3">
          <reference field="4" count="1" selected="0">
            <x v="0"/>
          </reference>
          <reference field="5" count="1" selected="0">
            <x v="23"/>
          </reference>
          <reference field="51" count="1">
            <x v="1"/>
          </reference>
        </references>
      </pivotArea>
    </format>
    <format dxfId="118">
      <pivotArea dataOnly="0" labelOnly="1" outline="0" fieldPosition="0">
        <references count="3">
          <reference field="4" count="1" selected="0">
            <x v="1"/>
          </reference>
          <reference field="5" count="1" selected="0">
            <x v="60"/>
          </reference>
          <reference field="51" count="1">
            <x v="2"/>
          </reference>
        </references>
      </pivotArea>
    </format>
    <format dxfId="117">
      <pivotArea dataOnly="0" labelOnly="1" outline="0" fieldPosition="0">
        <references count="2">
          <reference field="4" count="1">
            <x v="0"/>
          </reference>
          <reference field="5" count="1" selected="0">
            <x v="0"/>
          </reference>
        </references>
      </pivotArea>
    </format>
    <format dxfId="116">
      <pivotArea dataOnly="0" labelOnly="1" outline="0" fieldPosition="0">
        <references count="2">
          <reference field="4" count="1">
            <x v="1"/>
          </reference>
          <reference field="5" count="1" selected="0">
            <x v="60"/>
          </reference>
        </references>
      </pivotArea>
    </format>
    <format dxfId="115">
      <pivotArea dataOnly="0" labelOnly="1" outline="0" fieldPosition="0">
        <references count="3">
          <reference field="4" count="1" selected="0">
            <x v="0"/>
          </reference>
          <reference field="5" count="1" selected="0">
            <x v="0"/>
          </reference>
          <reference field="51" count="1">
            <x v="2"/>
          </reference>
        </references>
      </pivotArea>
    </format>
    <format dxfId="114">
      <pivotArea dataOnly="0" labelOnly="1" outline="0" fieldPosition="0">
        <references count="3">
          <reference field="4" count="1" selected="0">
            <x v="0"/>
          </reference>
          <reference field="5" count="1" selected="0">
            <x v="17"/>
          </reference>
          <reference field="51" count="1">
            <x v="2"/>
          </reference>
        </references>
      </pivotArea>
    </format>
    <format dxfId="113">
      <pivotArea dataOnly="0" labelOnly="1" outline="0" fieldPosition="0">
        <references count="3">
          <reference field="4" count="1" selected="0">
            <x v="0"/>
          </reference>
          <reference field="5" count="1" selected="0">
            <x v="23"/>
          </reference>
          <reference field="51" count="1">
            <x v="1"/>
          </reference>
        </references>
      </pivotArea>
    </format>
    <format dxfId="112">
      <pivotArea dataOnly="0" labelOnly="1" outline="0" fieldPosition="0">
        <references count="3">
          <reference field="4" count="1" selected="0">
            <x v="1"/>
          </reference>
          <reference field="5" count="1" selected="0">
            <x v="60"/>
          </reference>
          <reference field="51" count="1">
            <x v="2"/>
          </reference>
        </references>
      </pivotArea>
    </format>
    <format dxfId="111">
      <pivotArea dataOnly="0" labelOnly="1" outline="0" fieldPosition="0">
        <references count="2">
          <reference field="4" count="1">
            <x v="0"/>
          </reference>
          <reference field="5" count="1" selected="0">
            <x v="4"/>
          </reference>
        </references>
      </pivotArea>
    </format>
    <format dxfId="110">
      <pivotArea dataOnly="0" labelOnly="1" outline="0" fieldPosition="0">
        <references count="2">
          <reference field="4" count="1">
            <x v="1"/>
          </reference>
          <reference field="5" count="1" selected="0">
            <x v="9"/>
          </reference>
        </references>
      </pivotArea>
    </format>
    <format dxfId="109">
      <pivotArea dataOnly="0" labelOnly="1" outline="0" fieldPosition="0">
        <references count="2">
          <reference field="4" count="1">
            <x v="0"/>
          </reference>
          <reference field="5" count="1" selected="0">
            <x v="31"/>
          </reference>
        </references>
      </pivotArea>
    </format>
    <format dxfId="108">
      <pivotArea dataOnly="0" labelOnly="1" outline="0" fieldPosition="0">
        <references count="2">
          <reference field="4" count="1">
            <x v="1"/>
          </reference>
          <reference field="5" count="1" selected="0">
            <x v="35"/>
          </reference>
        </references>
      </pivotArea>
    </format>
    <format dxfId="107">
      <pivotArea dataOnly="0" labelOnly="1" outline="0" fieldPosition="0">
        <references count="2">
          <reference field="4" count="1">
            <x v="0"/>
          </reference>
          <reference field="5" count="1" selected="0">
            <x v="36"/>
          </reference>
        </references>
      </pivotArea>
    </format>
    <format dxfId="106">
      <pivotArea dataOnly="0" labelOnly="1" outline="0" fieldPosition="0">
        <references count="2">
          <reference field="4" count="1">
            <x v="1"/>
          </reference>
          <reference field="5" count="1" selected="0">
            <x v="38"/>
          </reference>
        </references>
      </pivotArea>
    </format>
    <format dxfId="105">
      <pivotArea dataOnly="0" labelOnly="1" outline="0" fieldPosition="0">
        <references count="2">
          <reference field="4" count="1">
            <x v="0"/>
          </reference>
          <reference field="5" count="1" selected="0">
            <x v="42"/>
          </reference>
        </references>
      </pivotArea>
    </format>
    <format dxfId="104">
      <pivotArea dataOnly="0" labelOnly="1" outline="0" fieldPosition="0">
        <references count="2">
          <reference field="4" count="1">
            <x v="1"/>
          </reference>
          <reference field="5" count="1" selected="0">
            <x v="49"/>
          </reference>
        </references>
      </pivotArea>
    </format>
    <format dxfId="103">
      <pivotArea dataOnly="0" labelOnly="1" outline="0" fieldPosition="0">
        <references count="2">
          <reference field="4" count="1">
            <x v="0"/>
          </reference>
          <reference field="5" count="1" selected="0">
            <x v="54"/>
          </reference>
        </references>
      </pivotArea>
    </format>
    <format dxfId="102">
      <pivotArea dataOnly="0" labelOnly="1" outline="0" fieldPosition="0">
        <references count="3">
          <reference field="4" count="1" selected="0">
            <x v="0"/>
          </reference>
          <reference field="5" count="1" selected="0">
            <x v="4"/>
          </reference>
          <reference field="51" count="1">
            <x v="1"/>
          </reference>
        </references>
      </pivotArea>
    </format>
    <format dxfId="101">
      <pivotArea dataOnly="0" labelOnly="1" outline="0" fieldPosition="0">
        <references count="3">
          <reference field="4" count="1" selected="0">
            <x v="0"/>
          </reference>
          <reference field="5" count="1" selected="0">
            <x v="8"/>
          </reference>
          <reference field="51" count="1">
            <x v="1"/>
          </reference>
        </references>
      </pivotArea>
    </format>
    <format dxfId="100">
      <pivotArea dataOnly="0" labelOnly="1" outline="0" fieldPosition="0">
        <references count="3">
          <reference field="4" count="1" selected="0">
            <x v="1"/>
          </reference>
          <reference field="5" count="1" selected="0">
            <x v="9"/>
          </reference>
          <reference field="51" count="1">
            <x v="4"/>
          </reference>
        </references>
      </pivotArea>
    </format>
    <format dxfId="99">
      <pivotArea dataOnly="0" labelOnly="1" outline="0" fieldPosition="0">
        <references count="3">
          <reference field="4" count="1" selected="0">
            <x v="1"/>
          </reference>
          <reference field="5" count="1" selected="0">
            <x v="21"/>
          </reference>
          <reference field="51" count="1">
            <x v="0"/>
          </reference>
        </references>
      </pivotArea>
    </format>
    <format dxfId="98">
      <pivotArea dataOnly="0" labelOnly="1" outline="0" fieldPosition="0">
        <references count="3">
          <reference field="4" count="1" selected="0">
            <x v="1"/>
          </reference>
          <reference field="5" count="1" selected="0">
            <x v="29"/>
          </reference>
          <reference field="51" count="1">
            <x v="4"/>
          </reference>
        </references>
      </pivotArea>
    </format>
    <format dxfId="97">
      <pivotArea dataOnly="0" labelOnly="1" outline="0" fieldPosition="0">
        <references count="3">
          <reference field="4" count="1" selected="0">
            <x v="0"/>
          </reference>
          <reference field="5" count="1" selected="0">
            <x v="31"/>
          </reference>
          <reference field="51" count="1">
            <x v="1"/>
          </reference>
        </references>
      </pivotArea>
    </format>
    <format dxfId="96">
      <pivotArea dataOnly="0" labelOnly="1" outline="0" fieldPosition="0">
        <references count="3">
          <reference field="4" count="1" selected="0">
            <x v="1"/>
          </reference>
          <reference field="5" count="1" selected="0">
            <x v="35"/>
          </reference>
          <reference field="51" count="1">
            <x v="2"/>
          </reference>
        </references>
      </pivotArea>
    </format>
    <format dxfId="95">
      <pivotArea dataOnly="0" labelOnly="1" outline="0" fieldPosition="0">
        <references count="3">
          <reference field="4" count="1" selected="0">
            <x v="0"/>
          </reference>
          <reference field="5" count="1" selected="0">
            <x v="36"/>
          </reference>
          <reference field="51" count="1">
            <x v="0"/>
          </reference>
        </references>
      </pivotArea>
    </format>
    <format dxfId="94">
      <pivotArea dataOnly="0" labelOnly="1" outline="0" fieldPosition="0">
        <references count="3">
          <reference field="4" count="1" selected="0">
            <x v="1"/>
          </reference>
          <reference field="5" count="1" selected="0">
            <x v="38"/>
          </reference>
          <reference field="51" count="1">
            <x v="1"/>
          </reference>
        </references>
      </pivotArea>
    </format>
    <format dxfId="93">
      <pivotArea dataOnly="0" labelOnly="1" outline="0" fieldPosition="0">
        <references count="3">
          <reference field="4" count="1" selected="0">
            <x v="0"/>
          </reference>
          <reference field="5" count="1" selected="0">
            <x v="42"/>
          </reference>
          <reference field="51" count="1">
            <x v="1"/>
          </reference>
        </references>
      </pivotArea>
    </format>
    <format dxfId="92">
      <pivotArea dataOnly="0" labelOnly="1" outline="0" fieldPosition="0">
        <references count="3">
          <reference field="4" count="1" selected="0">
            <x v="0"/>
          </reference>
          <reference field="5" count="1" selected="0">
            <x v="46"/>
          </reference>
          <reference field="51" count="1">
            <x v="2"/>
          </reference>
        </references>
      </pivotArea>
    </format>
    <format dxfId="91">
      <pivotArea dataOnly="0" labelOnly="1" outline="0" fieldPosition="0">
        <references count="3">
          <reference field="4" count="1" selected="0">
            <x v="0"/>
          </reference>
          <reference field="5" count="1" selected="0">
            <x v="47"/>
          </reference>
          <reference field="51" count="1">
            <x v="2"/>
          </reference>
        </references>
      </pivotArea>
    </format>
    <format dxfId="90">
      <pivotArea dataOnly="0" labelOnly="1" outline="0" fieldPosition="0">
        <references count="3">
          <reference field="4" count="1" selected="0">
            <x v="0"/>
          </reference>
          <reference field="5" count="1" selected="0">
            <x v="48"/>
          </reference>
          <reference field="51" count="1">
            <x v="2"/>
          </reference>
        </references>
      </pivotArea>
    </format>
    <format dxfId="89">
      <pivotArea dataOnly="0" labelOnly="1" outline="0" fieldPosition="0">
        <references count="3">
          <reference field="4" count="1" selected="0">
            <x v="1"/>
          </reference>
          <reference field="5" count="1" selected="0">
            <x v="49"/>
          </reference>
          <reference field="51" count="1">
            <x v="4"/>
          </reference>
        </references>
      </pivotArea>
    </format>
    <format dxfId="88">
      <pivotArea dataOnly="0" labelOnly="1" outline="0" fieldPosition="0">
        <references count="3">
          <reference field="4" count="1" selected="0">
            <x v="1"/>
          </reference>
          <reference field="5" count="1" selected="0">
            <x v="52"/>
          </reference>
          <reference field="51" count="1">
            <x v="1"/>
          </reference>
        </references>
      </pivotArea>
    </format>
    <format dxfId="87">
      <pivotArea dataOnly="0" labelOnly="1" outline="0" fieldPosition="0">
        <references count="3">
          <reference field="4" count="1" selected="0">
            <x v="0"/>
          </reference>
          <reference field="5" count="1" selected="0">
            <x v="54"/>
          </reference>
          <reference field="51" count="1">
            <x v="1"/>
          </reference>
        </references>
      </pivotArea>
    </format>
    <format dxfId="86">
      <pivotArea dataOnly="0" labelOnly="1" outline="0" fieldPosition="0">
        <references count="3">
          <reference field="4" count="1" selected="0">
            <x v="0"/>
          </reference>
          <reference field="5" count="1" selected="0">
            <x v="55"/>
          </reference>
          <reference field="51" count="1">
            <x v="0"/>
          </reference>
        </references>
      </pivotArea>
    </format>
    <format dxfId="85">
      <pivotArea dataOnly="0" labelOnly="1" outline="0" fieldPosition="0">
        <references count="3">
          <reference field="4" count="1" selected="0">
            <x v="0"/>
          </reference>
          <reference field="5" count="1" selected="0">
            <x v="58"/>
          </reference>
          <reference field="51" count="1">
            <x v="1"/>
          </reference>
        </references>
      </pivotArea>
    </format>
    <format dxfId="84">
      <pivotArea dataOnly="0" labelOnly="1" outline="0" fieldPosition="0">
        <references count="3">
          <reference field="4" count="1" selected="0">
            <x v="0"/>
          </reference>
          <reference field="5" count="1" selected="0">
            <x v="61"/>
          </reference>
          <reference field="51" count="1">
            <x v="3"/>
          </reference>
        </references>
      </pivotArea>
    </format>
    <format dxfId="83">
      <pivotArea dataOnly="0" labelOnly="1" outline="0" fieldPosition="0">
        <references count="2">
          <reference field="4" count="1">
            <x v="0"/>
          </reference>
          <reference field="5" count="1" selected="0">
            <x v="4"/>
          </reference>
        </references>
      </pivotArea>
    </format>
    <format dxfId="82">
      <pivotArea dataOnly="0" labelOnly="1" outline="0" fieldPosition="0">
        <references count="2">
          <reference field="4" count="1">
            <x v="1"/>
          </reference>
          <reference field="5" count="1" selected="0">
            <x v="9"/>
          </reference>
        </references>
      </pivotArea>
    </format>
    <format dxfId="81">
      <pivotArea dataOnly="0" labelOnly="1" outline="0" fieldPosition="0">
        <references count="2">
          <reference field="4" count="1">
            <x v="0"/>
          </reference>
          <reference field="5" count="1" selected="0">
            <x v="31"/>
          </reference>
        </references>
      </pivotArea>
    </format>
    <format dxfId="80">
      <pivotArea dataOnly="0" labelOnly="1" outline="0" fieldPosition="0">
        <references count="2">
          <reference field="4" count="1">
            <x v="1"/>
          </reference>
          <reference field="5" count="1" selected="0">
            <x v="35"/>
          </reference>
        </references>
      </pivotArea>
    </format>
    <format dxfId="79">
      <pivotArea dataOnly="0" labelOnly="1" outline="0" fieldPosition="0">
        <references count="2">
          <reference field="4" count="1">
            <x v="0"/>
          </reference>
          <reference field="5" count="1" selected="0">
            <x v="36"/>
          </reference>
        </references>
      </pivotArea>
    </format>
    <format dxfId="78">
      <pivotArea dataOnly="0" labelOnly="1" outline="0" fieldPosition="0">
        <references count="2">
          <reference field="4" count="1">
            <x v="1"/>
          </reference>
          <reference field="5" count="1" selected="0">
            <x v="38"/>
          </reference>
        </references>
      </pivotArea>
    </format>
    <format dxfId="77">
      <pivotArea dataOnly="0" labelOnly="1" outline="0" fieldPosition="0">
        <references count="2">
          <reference field="4" count="1">
            <x v="0"/>
          </reference>
          <reference field="5" count="1" selected="0">
            <x v="42"/>
          </reference>
        </references>
      </pivotArea>
    </format>
    <format dxfId="76">
      <pivotArea dataOnly="0" labelOnly="1" outline="0" fieldPosition="0">
        <references count="2">
          <reference field="4" count="1">
            <x v="1"/>
          </reference>
          <reference field="5" count="1" selected="0">
            <x v="49"/>
          </reference>
        </references>
      </pivotArea>
    </format>
    <format dxfId="75">
      <pivotArea dataOnly="0" labelOnly="1" outline="0" fieldPosition="0">
        <references count="2">
          <reference field="4" count="1">
            <x v="0"/>
          </reference>
          <reference field="5" count="1" selected="0">
            <x v="54"/>
          </reference>
        </references>
      </pivotArea>
    </format>
    <format dxfId="74">
      <pivotArea dataOnly="0" labelOnly="1" outline="0" fieldPosition="0">
        <references count="3">
          <reference field="4" count="1" selected="0">
            <x v="0"/>
          </reference>
          <reference field="5" count="1" selected="0">
            <x v="4"/>
          </reference>
          <reference field="51" count="1">
            <x v="1"/>
          </reference>
        </references>
      </pivotArea>
    </format>
    <format dxfId="73">
      <pivotArea dataOnly="0" labelOnly="1" outline="0" fieldPosition="0">
        <references count="3">
          <reference field="4" count="1" selected="0">
            <x v="0"/>
          </reference>
          <reference field="5" count="1" selected="0">
            <x v="8"/>
          </reference>
          <reference field="51" count="1">
            <x v="1"/>
          </reference>
        </references>
      </pivotArea>
    </format>
    <format dxfId="72">
      <pivotArea dataOnly="0" labelOnly="1" outline="0" fieldPosition="0">
        <references count="3">
          <reference field="4" count="1" selected="0">
            <x v="1"/>
          </reference>
          <reference field="5" count="1" selected="0">
            <x v="9"/>
          </reference>
          <reference field="51" count="1">
            <x v="4"/>
          </reference>
        </references>
      </pivotArea>
    </format>
    <format dxfId="71">
      <pivotArea dataOnly="0" labelOnly="1" outline="0" fieldPosition="0">
        <references count="3">
          <reference field="4" count="1" selected="0">
            <x v="1"/>
          </reference>
          <reference field="5" count="1" selected="0">
            <x v="21"/>
          </reference>
          <reference field="51" count="1">
            <x v="0"/>
          </reference>
        </references>
      </pivotArea>
    </format>
    <format dxfId="70">
      <pivotArea dataOnly="0" labelOnly="1" outline="0" fieldPosition="0">
        <references count="3">
          <reference field="4" count="1" selected="0">
            <x v="1"/>
          </reference>
          <reference field="5" count="1" selected="0">
            <x v="29"/>
          </reference>
          <reference field="51" count="1">
            <x v="4"/>
          </reference>
        </references>
      </pivotArea>
    </format>
    <format dxfId="69">
      <pivotArea dataOnly="0" labelOnly="1" outline="0" fieldPosition="0">
        <references count="3">
          <reference field="4" count="1" selected="0">
            <x v="0"/>
          </reference>
          <reference field="5" count="1" selected="0">
            <x v="31"/>
          </reference>
          <reference field="51" count="1">
            <x v="1"/>
          </reference>
        </references>
      </pivotArea>
    </format>
    <format dxfId="68">
      <pivotArea dataOnly="0" labelOnly="1" outline="0" fieldPosition="0">
        <references count="3">
          <reference field="4" count="1" selected="0">
            <x v="1"/>
          </reference>
          <reference field="5" count="1" selected="0">
            <x v="35"/>
          </reference>
          <reference field="51" count="1">
            <x v="2"/>
          </reference>
        </references>
      </pivotArea>
    </format>
    <format dxfId="67">
      <pivotArea dataOnly="0" labelOnly="1" outline="0" fieldPosition="0">
        <references count="3">
          <reference field="4" count="1" selected="0">
            <x v="0"/>
          </reference>
          <reference field="5" count="1" selected="0">
            <x v="36"/>
          </reference>
          <reference field="51" count="1">
            <x v="0"/>
          </reference>
        </references>
      </pivotArea>
    </format>
    <format dxfId="66">
      <pivotArea dataOnly="0" labelOnly="1" outline="0" fieldPosition="0">
        <references count="3">
          <reference field="4" count="1" selected="0">
            <x v="1"/>
          </reference>
          <reference field="5" count="1" selected="0">
            <x v="38"/>
          </reference>
          <reference field="51" count="1">
            <x v="1"/>
          </reference>
        </references>
      </pivotArea>
    </format>
    <format dxfId="65">
      <pivotArea dataOnly="0" labelOnly="1" outline="0" fieldPosition="0">
        <references count="3">
          <reference field="4" count="1" selected="0">
            <x v="0"/>
          </reference>
          <reference field="5" count="1" selected="0">
            <x v="42"/>
          </reference>
          <reference field="51" count="1">
            <x v="1"/>
          </reference>
        </references>
      </pivotArea>
    </format>
    <format dxfId="64">
      <pivotArea dataOnly="0" labelOnly="1" outline="0" fieldPosition="0">
        <references count="3">
          <reference field="4" count="1" selected="0">
            <x v="0"/>
          </reference>
          <reference field="5" count="1" selected="0">
            <x v="46"/>
          </reference>
          <reference field="51" count="1">
            <x v="2"/>
          </reference>
        </references>
      </pivotArea>
    </format>
    <format dxfId="63">
      <pivotArea dataOnly="0" labelOnly="1" outline="0" fieldPosition="0">
        <references count="3">
          <reference field="4" count="1" selected="0">
            <x v="0"/>
          </reference>
          <reference field="5" count="1" selected="0">
            <x v="47"/>
          </reference>
          <reference field="51" count="1">
            <x v="2"/>
          </reference>
        </references>
      </pivotArea>
    </format>
    <format dxfId="62">
      <pivotArea dataOnly="0" labelOnly="1" outline="0" fieldPosition="0">
        <references count="3">
          <reference field="4" count="1" selected="0">
            <x v="0"/>
          </reference>
          <reference field="5" count="1" selected="0">
            <x v="48"/>
          </reference>
          <reference field="51" count="1">
            <x v="2"/>
          </reference>
        </references>
      </pivotArea>
    </format>
    <format dxfId="61">
      <pivotArea dataOnly="0" labelOnly="1" outline="0" fieldPosition="0">
        <references count="3">
          <reference field="4" count="1" selected="0">
            <x v="1"/>
          </reference>
          <reference field="5" count="1" selected="0">
            <x v="49"/>
          </reference>
          <reference field="51" count="1">
            <x v="4"/>
          </reference>
        </references>
      </pivotArea>
    </format>
    <format dxfId="60">
      <pivotArea dataOnly="0" labelOnly="1" outline="0" fieldPosition="0">
        <references count="3">
          <reference field="4" count="1" selected="0">
            <x v="1"/>
          </reference>
          <reference field="5" count="1" selected="0">
            <x v="52"/>
          </reference>
          <reference field="51" count="1">
            <x v="1"/>
          </reference>
        </references>
      </pivotArea>
    </format>
    <format dxfId="59">
      <pivotArea dataOnly="0" labelOnly="1" outline="0" fieldPosition="0">
        <references count="3">
          <reference field="4" count="1" selected="0">
            <x v="0"/>
          </reference>
          <reference field="5" count="1" selected="0">
            <x v="54"/>
          </reference>
          <reference field="51" count="1">
            <x v="1"/>
          </reference>
        </references>
      </pivotArea>
    </format>
    <format dxfId="58">
      <pivotArea dataOnly="0" labelOnly="1" outline="0" fieldPosition="0">
        <references count="3">
          <reference field="4" count="1" selected="0">
            <x v="0"/>
          </reference>
          <reference field="5" count="1" selected="0">
            <x v="55"/>
          </reference>
          <reference field="51" count="1">
            <x v="0"/>
          </reference>
        </references>
      </pivotArea>
    </format>
    <format dxfId="57">
      <pivotArea dataOnly="0" labelOnly="1" outline="0" fieldPosition="0">
        <references count="3">
          <reference field="4" count="1" selected="0">
            <x v="0"/>
          </reference>
          <reference field="5" count="1" selected="0">
            <x v="58"/>
          </reference>
          <reference field="51" count="1">
            <x v="1"/>
          </reference>
        </references>
      </pivotArea>
    </format>
    <format dxfId="56">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1" sourceName="Dependencia">
  <pivotTables>
    <pivotTable tabId="4" name="TablaDinámica5"/>
    <pivotTable tabId="6" name="TablaDinámica2"/>
    <pivotTable tabId="6" name="TablaDinámica4"/>
    <pivotTable tabId="6" name="TablaDinámica3"/>
    <pivotTable tabId="6" name="TablaDinámica6"/>
  </pivotTables>
  <data>
    <tabular pivotCacheId="2">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6" name="TablaDinámica2"/>
    <pivotTable tabId="6" name="TablaDinámica4"/>
    <pivotTable tabId="6" name="TablaDinámica6"/>
  </pivotTables>
  <data>
    <tabular pivotCacheId="2">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6" name="TablaDinámica2"/>
    <pivotTable tabId="6" name="TablaDinámica3"/>
    <pivotTable tabId="6" name="TablaDinámica4"/>
    <pivotTable tabId="6" name="TablaDinámica6"/>
  </pivotTables>
  <data>
    <tabular pivotCacheId="2">
      <items count="6">
        <i x="3" s="1"/>
        <i x="2" s="1"/>
        <i x="5" s="1"/>
        <i x="1" s="1"/>
        <i x="0"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1" cache="SegmentaciónDeDatos_Dependencia1" caption="Dependencia" rowHeight="241300"/>
  <slicer name="Clasificación (Estratégico / De Gestión)" cache="SegmentaciónDeDatos_Clasificación__Estratégico___De_Gestión" caption="Clasificación (Estratégico / De Gestión)" rowHeight="241300"/>
  <slicer name="Periodicidad" cache="SegmentaciónDeDatos_Periodicidad" caption="Periodicidad" rowHeight="241300"/>
</slicers>
</file>

<file path=xl/tables/table1.xml><?xml version="1.0" encoding="utf-8"?>
<table xmlns="http://schemas.openxmlformats.org/spreadsheetml/2006/main" id="2" name="Tabla1" displayName="Tabla1" ref="A7:DB62" totalsRowShown="0" tableBorderDxfId="842">
  <autoFilter ref="A7:DB62"/>
  <tableColumns count="106">
    <tableColumn id="1" name="No." dataDxfId="841"/>
    <tableColumn id="2" name="Objetivo Estratégico" dataDxfId="840"/>
    <tableColumn id="3" name="Proceso" dataDxfId="839"/>
    <tableColumn id="4" name="Dependencia" dataDxfId="838"/>
    <tableColumn id="5" name="Clasificación (Estratégico / De Gestión)" dataDxfId="837"/>
    <tableColumn id="6" name="Nombre del indicador" dataDxfId="836"/>
    <tableColumn id="7" name="Objetivo del indicador" dataDxfId="835"/>
    <tableColumn id="8" name="Periodicidad" dataDxfId="834"/>
    <tableColumn id="9" name="Recursos" dataDxfId="833"/>
    <tableColumn id="10" name="Meta" dataDxfId="832"/>
    <tableColumn id="11" name="Puntos de lectura" dataDxfId="831"/>
    <tableColumn id="12" name="Tipo de indicador" dataDxfId="830"/>
    <tableColumn id="13" name="Formula" dataDxfId="829"/>
    <tableColumn id="14" name="Escala de medición" dataDxfId="828"/>
    <tableColumn id="15" name="Fuente de datos" dataDxfId="827"/>
    <tableColumn id="16" name="Frecuencia de recolección datos" dataDxfId="826"/>
    <tableColumn id="17" name="Frecuencia de análisis de los datos" dataDxfId="825"/>
    <tableColumn id="18" name="MALO" dataDxfId="824"/>
    <tableColumn id="19" name="REGULAR" dataDxfId="823"/>
    <tableColumn id="20" name="BUENO" dataDxfId="822"/>
    <tableColumn id="21" name="EXCELENTE" dataDxfId="821"/>
    <tableColumn id="22" name="Proceso que suministran información y datos al indicador" dataDxfId="820"/>
    <tableColumn id="23" name="Responsable Calcular indicador" dataDxfId="819"/>
    <tableColumn id="24" name="Responsable de Analizar indicador" dataDxfId="818"/>
    <tableColumn id="25" name="Usuarios que utilizan la información (indicador)" dataDxfId="817"/>
    <tableColumn id="26" name="META (per.)" dataDxfId="816">
      <calculatedColumnFormula>J8</calculatedColumnFormula>
    </tableColumn>
    <tableColumn id="27" name="Valor numerador" dataDxfId="815"/>
    <tableColumn id="28" name="Valor denominador" dataDxfId="814"/>
    <tableColumn id="29" name="RESULTADO " dataDxfId="813">
      <calculatedColumnFormula>IFERROR(Tabla1[[#This Row],[Valor numerador]]/Tabla1[[#This Row],[Valor denominador]], " ")</calculatedColumnFormula>
    </tableColumn>
    <tableColumn id="30" name="TENDENCIA_x000a_(&gt;=) (&lt;=)" dataDxfId="812">
      <calculatedColumnFormula>+U8</calculatedColumnFormula>
    </tableColumn>
    <tableColumn id="31" name="DESEMPEÑO" dataDxfId="811"/>
    <tableColumn id="32" name="ANALISIS Y OBSERVACIONES" dataDxfId="810"/>
    <tableColumn id="33" name="Acción _x000a_Planteada" dataDxfId="809"/>
    <tableColumn id="34" name="META (per.)2" dataDxfId="808">
      <calculatedColumnFormula>J8</calculatedColumnFormula>
    </tableColumn>
    <tableColumn id="35" name="Valor numerador3" dataDxfId="807"/>
    <tableColumn id="36" name="Valor denominador4" dataDxfId="806"/>
    <tableColumn id="37" name="RESULTADO 5" dataDxfId="805">
      <calculatedColumnFormula>IFERROR(Tabla1[[#This Row],[Valor numerador3]]/Tabla1[[#This Row],[Valor denominador4]], " ")</calculatedColumnFormula>
    </tableColumn>
    <tableColumn id="38" name="TENDENCIA_x000a_(&gt;=) (&lt;=)6" dataDxfId="804">
      <calculatedColumnFormula>+Tabla1[[#This Row],[EXCELENTE]]</calculatedColumnFormula>
    </tableColumn>
    <tableColumn id="39" name="DESEMPEÑO7" dataDxfId="803"/>
    <tableColumn id="40" name="ANALISIS Y OBSERVACIONES8" dataDxfId="802"/>
    <tableColumn id="41" name="Acción _x000a_Planteada9" dataDxfId="801"/>
    <tableColumn id="42" name="META (per.)10" dataDxfId="800">
      <calculatedColumnFormula>J8</calculatedColumnFormula>
    </tableColumn>
    <tableColumn id="43" name="Valor numerador11" dataDxfId="799"/>
    <tableColumn id="44" name="Valor denominador12" dataDxfId="798"/>
    <tableColumn id="45" name="RESULTADO 13" dataDxfId="797">
      <calculatedColumnFormula>IFERROR(Tabla1[[#This Row],[Valor numerador11]]/Tabla1[[#This Row],[Valor denominador12]], " ")</calculatedColumnFormula>
    </tableColumn>
    <tableColumn id="46" name="TENDENCIA_x000a_(&gt;=) (&lt;=)14" dataDxfId="796">
      <calculatedColumnFormula>+Tabla1[[#This Row],[EXCELENTE]]</calculatedColumnFormula>
    </tableColumn>
    <tableColumn id="47" name="DESEMPEÑO15" dataDxfId="795"/>
    <tableColumn id="48" name="ANALISIS Y OBSERVACIONES16" dataDxfId="794"/>
    <tableColumn id="49" name="Acción _x000a_Planteada17" dataDxfId="793"/>
    <tableColumn id="50" name="PROMEDIO MENSUAL 3er TRIMESTRE" dataDxfId="792">
      <calculatedColumnFormula>+IFERROR(AVERAGE(AC8,AK8,AS8), "0")</calculatedColumnFormula>
    </tableColumn>
    <tableColumn id="51" name="RESULTADO 3er TRIMESTRE" dataDxfId="791">
      <calculatedColumnFormula>+Tabla1[[#This Row],[PROMEDIO MENSUAL 3er TRIMESTRE]]</calculatedColumnFormula>
    </tableColumn>
    <tableColumn id="52" name="DESEMPEÑO FINAL 3er TRIMESTRE" dataDxfId="790">
      <calculatedColumnFormula>AU8</calculatedColumnFormula>
    </tableColumn>
    <tableColumn id="53" name="META (per.)18" dataDxfId="789"/>
    <tableColumn id="54" name="Valor numerador19" dataDxfId="788"/>
    <tableColumn id="55" name="Valor denominador20" dataDxfId="787"/>
    <tableColumn id="56" name="RESULTADO 21" dataDxfId="786">
      <calculatedColumnFormula>IFERROR(Tabla1[[#This Row],[Valor numerador19]]/Tabla1[[#This Row],[Valor denominador20]], " ")</calculatedColumnFormula>
    </tableColumn>
    <tableColumn id="57" name="TENDENCIA_x000a_(&gt;=) (&lt;=)22" dataDxfId="785">
      <calculatedColumnFormula>+U8</calculatedColumnFormula>
    </tableColumn>
    <tableColumn id="58" name="DESEMPEÑO23" dataDxfId="784"/>
    <tableColumn id="59" name="ANALISIS Y OBSERVACIONES24" dataDxfId="783"/>
    <tableColumn id="60" name="Acción _x000a_Planteada25" dataDxfId="782"/>
    <tableColumn id="61" name="META (per.)26" dataDxfId="781"/>
    <tableColumn id="62" name="Valor numerador27" dataDxfId="780"/>
    <tableColumn id="63" name="Valor denominador28" dataDxfId="779"/>
    <tableColumn id="64" name="RESULTADO 29" dataDxfId="778">
      <calculatedColumnFormula>IFERROR(Tabla1[[#This Row],[Valor numerador27]]/Tabla1[[#This Row],[Valor denominador28]], " ")</calculatedColumnFormula>
    </tableColumn>
    <tableColumn id="65" name="TENDENCIA_x000a_(&gt;=) (&lt;=)30" dataDxfId="777">
      <calculatedColumnFormula>+U8</calculatedColumnFormula>
    </tableColumn>
    <tableColumn id="66" name="DESEMPEÑO31" dataDxfId="776"/>
    <tableColumn id="67" name="ANALISIS Y OBSERVACIONES32" dataDxfId="775"/>
    <tableColumn id="68" name="Acción _x000a_Planteada33" dataDxfId="774"/>
    <tableColumn id="69" name="META (per.)34" dataDxfId="773"/>
    <tableColumn id="70" name="Valor numerador35" dataDxfId="772"/>
    <tableColumn id="71" name="Valor denominador36" dataDxfId="771"/>
    <tableColumn id="72" name="RESULTADO 37" dataDxfId="770">
      <calculatedColumnFormula>+IFERROR(Tabla1[[#This Row],[Valor numerador35]]/Tabla1[[#This Row],[Valor denominador36]], " ")</calculatedColumnFormula>
    </tableColumn>
    <tableColumn id="73" name="TENDENCIA_x000a_(&gt;=) (&lt;=)38" dataDxfId="769">
      <calculatedColumnFormula>+U8</calculatedColumnFormula>
    </tableColumn>
    <tableColumn id="74" name="DESEMPEÑO39" dataDxfId="768"/>
    <tableColumn id="75" name="ANALISIS Y OBSERVACIONES40" dataDxfId="767"/>
    <tableColumn id="76" name="Acción _x000a_Planteada41" dataDxfId="766"/>
    <tableColumn id="77" name="PROMEDIO MENSUAL 2do TRIMESTRE" dataDxfId="765">
      <calculatedColumnFormula>+IFERROR(AVERAGE(Tabla1[[#This Row],[RESULTADO 21]],Tabla1[[#This Row],[RESULTADO 29]],Tabla1[[#This Row],[RESULTADO 37]]), " ")</calculatedColumnFormula>
    </tableColumn>
    <tableColumn id="78" name="RESULTADO 2do TRIMESTRE" dataDxfId="764">
      <calculatedColumnFormula>+Tabla1[[#This Row],[PROMEDIO MENSUAL 2do TRIMESTRE]]</calculatedColumnFormula>
    </tableColumn>
    <tableColumn id="79" name="DESEMPEÑO FINAL 2do TRIMESTRE" dataDxfId="763">
      <calculatedColumnFormula>+Tabla1[[#This Row],[DESEMPEÑO39]]</calculatedColumnFormula>
    </tableColumn>
    <tableColumn id="80" name="META (per.)42" dataDxfId="762"/>
    <tableColumn id="81" name="Valor numerador43" dataDxfId="761"/>
    <tableColumn id="82" name="Valor denominador44" dataDxfId="760"/>
    <tableColumn id="83" name="RESULTADO 45" dataDxfId="759">
      <calculatedColumnFormula>IFERROR(Tabla1[[#This Row],[Valor numerador43]]/Tabla1[[#This Row],[Valor denominador44]], " ")</calculatedColumnFormula>
    </tableColumn>
    <tableColumn id="84" name="TENDENCIA_x000a_(&gt;=) (&lt;=)46" dataDxfId="758">
      <calculatedColumnFormula>+U8</calculatedColumnFormula>
    </tableColumn>
    <tableColumn id="85" name="DESEMPEÑO47" dataDxfId="757"/>
    <tableColumn id="86" name="ANALISIS Y OBSERVACIONES48" dataDxfId="756"/>
    <tableColumn id="87" name="Acción _x000a_Planteada49" dataDxfId="755"/>
    <tableColumn id="88" name="META (per.)50" dataDxfId="754"/>
    <tableColumn id="89" name="Valor numerador51" dataDxfId="753"/>
    <tableColumn id="90" name="Valor denominador52" dataDxfId="752"/>
    <tableColumn id="91" name="RESULTADO 53" dataDxfId="751">
      <calculatedColumnFormula>+IFERROR(Tabla1[[#This Row],[Valor numerador51]]/Tabla1[[#This Row],[Valor denominador52]], " ")</calculatedColumnFormula>
    </tableColumn>
    <tableColumn id="92" name="TENDENCIA_x000a_(&gt;=) (&lt;=)54" dataDxfId="750">
      <calculatedColumnFormula>+U8</calculatedColumnFormula>
    </tableColumn>
    <tableColumn id="93" name="DESEMPEÑO55" dataDxfId="749"/>
    <tableColumn id="94" name="ANALISIS Y OBSERVACIONES56" dataDxfId="748"/>
    <tableColumn id="95" name="Acción _x000a_Planteada57" dataDxfId="747"/>
    <tableColumn id="96" name="META (per.)58" dataDxfId="746"/>
    <tableColumn id="97" name="Valor numerador59" dataDxfId="745"/>
    <tableColumn id="98" name="Valor denominador60" dataDxfId="744"/>
    <tableColumn id="99" name="RESULTADO 61" dataDxfId="743">
      <calculatedColumnFormula>+IFERROR(Tabla1[[#This Row],[Valor numerador59]]/Tabla1[[#This Row],[Valor denominador60]], " ")</calculatedColumnFormula>
    </tableColumn>
    <tableColumn id="100" name="TENDENCIA_x000a_(&gt;=) (&lt;=)62" dataDxfId="742">
      <calculatedColumnFormula>+U8</calculatedColumnFormula>
    </tableColumn>
    <tableColumn id="101" name="DESEMPEÑO63" dataDxfId="741"/>
    <tableColumn id="102" name="ANALISIS Y OBSERVACIONES64" dataDxfId="740"/>
    <tableColumn id="103" name="Acción _x000a_Planteada65" dataDxfId="739"/>
    <tableColumn id="104" name="PROMEDIO MENSUAL 1er TRIMESTRE" dataDxfId="738">
      <calculatedColumnFormula>+IFERROR(AVERAGE(Tabla1[[#This Row],[RESULTADO 45]],Tabla1[[#This Row],[RESULTADO 53]],Tabla1[[#This Row],[RESULTADO 61]]), " ")</calculatedColumnFormula>
    </tableColumn>
    <tableColumn id="105" name="RESULTADO 1er TRIMESTRE" dataDxfId="737">
      <calculatedColumnFormula>+Tabla1[[#This Row],[PROMEDIO MENSUAL 1er TRIMESTRE]]</calculatedColumnFormula>
    </tableColumn>
    <tableColumn id="106" name="DESEMPEÑO FINAL 1erTRIMESTRE" dataDxfId="736">
      <calculatedColumnFormula>+Tabla1[[#This Row],[DESEMPEÑO63]]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7" Type="http://schemas.openxmlformats.org/officeDocument/2006/relationships/drawing" Target="../drawings/drawing3.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rinterSettings" Target="../printerSettings/printerSettings2.bin"/><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ivotTable" Target="../pivotTables/pivotTable9.xml"/><Relationship Id="rId7" Type="http://schemas.openxmlformats.org/officeDocument/2006/relationships/printerSettings" Target="../printerSettings/printerSettings3.bin"/><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pivotTable" Target="../pivotTables/pivotTable12.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5:G107"/>
  <sheetViews>
    <sheetView showGridLines="0" tabSelected="1" zoomScale="120" zoomScaleNormal="120" workbookViewId="0">
      <selection activeCell="M52" sqref="M52"/>
    </sheetView>
  </sheetViews>
  <sheetFormatPr baseColWidth="10" defaultRowHeight="15" x14ac:dyDescent="0.25"/>
  <cols>
    <col min="2" max="2" width="28.5703125" customWidth="1"/>
    <col min="3" max="3" width="34.28515625" customWidth="1"/>
    <col min="4" max="6" width="16.42578125" customWidth="1"/>
    <col min="7" max="7" width="18.140625" customWidth="1"/>
  </cols>
  <sheetData>
    <row r="45" spans="3:7" ht="45" x14ac:dyDescent="0.25">
      <c r="C45" s="109" t="s">
        <v>7</v>
      </c>
      <c r="D45" s="124" t="s">
        <v>6</v>
      </c>
      <c r="E45" s="124" t="s">
        <v>626</v>
      </c>
      <c r="F45" s="55" t="s">
        <v>694</v>
      </c>
      <c r="G45" s="55" t="s">
        <v>693</v>
      </c>
    </row>
    <row r="46" spans="3:7" ht="45" x14ac:dyDescent="0.25">
      <c r="C46" s="125" t="s">
        <v>240</v>
      </c>
      <c r="D46" s="53" t="s">
        <v>29</v>
      </c>
      <c r="E46" s="53" t="s">
        <v>18</v>
      </c>
      <c r="F46" s="60">
        <v>1</v>
      </c>
      <c r="G46" s="340">
        <v>0.33333333333333331</v>
      </c>
    </row>
    <row r="47" spans="3:7" x14ac:dyDescent="0.25">
      <c r="C47" s="125" t="s">
        <v>157</v>
      </c>
      <c r="D47" s="53" t="s">
        <v>29</v>
      </c>
      <c r="E47" s="53" t="s">
        <v>21</v>
      </c>
      <c r="F47" s="60">
        <v>0.95</v>
      </c>
      <c r="G47" s="340">
        <v>1</v>
      </c>
    </row>
    <row r="48" spans="3:7" ht="30" x14ac:dyDescent="0.25">
      <c r="C48" s="125" t="s">
        <v>139</v>
      </c>
      <c r="D48" s="53" t="s">
        <v>29</v>
      </c>
      <c r="E48" s="53" t="s">
        <v>20</v>
      </c>
      <c r="F48" s="60">
        <v>1</v>
      </c>
      <c r="G48" s="340">
        <v>0.98630136986301364</v>
      </c>
    </row>
    <row r="49" spans="3:7" ht="45" x14ac:dyDescent="0.25">
      <c r="C49" s="125" t="s">
        <v>115</v>
      </c>
      <c r="D49" s="53" t="s">
        <v>71</v>
      </c>
      <c r="E49" s="53" t="s">
        <v>19</v>
      </c>
      <c r="F49" s="60">
        <v>1</v>
      </c>
      <c r="G49" s="340">
        <v>0.71</v>
      </c>
    </row>
    <row r="50" spans="3:7" ht="45" x14ac:dyDescent="0.25">
      <c r="C50" s="125" t="s">
        <v>117</v>
      </c>
      <c r="D50" s="53" t="s">
        <v>71</v>
      </c>
      <c r="E50" s="53" t="s">
        <v>20</v>
      </c>
      <c r="F50" s="60">
        <v>1</v>
      </c>
      <c r="G50" s="340">
        <v>0.86</v>
      </c>
    </row>
    <row r="51" spans="3:7" x14ac:dyDescent="0.25">
      <c r="C51" s="132" t="s">
        <v>359</v>
      </c>
      <c r="D51" s="53" t="s">
        <v>29</v>
      </c>
      <c r="E51" s="53" t="s">
        <v>21</v>
      </c>
      <c r="F51" s="60">
        <v>0.01</v>
      </c>
      <c r="G51" s="340">
        <v>0</v>
      </c>
    </row>
    <row r="52" spans="3:7" ht="30" x14ac:dyDescent="0.25">
      <c r="C52" s="125" t="s">
        <v>104</v>
      </c>
      <c r="D52" s="53" t="s">
        <v>71</v>
      </c>
      <c r="E52" s="53" t="s">
        <v>19</v>
      </c>
      <c r="F52" s="60">
        <v>1</v>
      </c>
      <c r="G52" s="340">
        <v>0.71</v>
      </c>
    </row>
    <row r="53" spans="3:7" ht="30" x14ac:dyDescent="0.25">
      <c r="C53" s="125" t="s">
        <v>506</v>
      </c>
      <c r="D53" s="53" t="s">
        <v>29</v>
      </c>
      <c r="E53" s="53" t="s">
        <v>21</v>
      </c>
      <c r="F53" s="60">
        <v>1</v>
      </c>
      <c r="G53" s="340">
        <v>1.7647058823529412E-2</v>
      </c>
    </row>
    <row r="54" spans="3:7" ht="45" x14ac:dyDescent="0.25">
      <c r="C54" s="125" t="s">
        <v>84</v>
      </c>
      <c r="D54" s="53" t="s">
        <v>29</v>
      </c>
      <c r="E54" s="53" t="s">
        <v>20</v>
      </c>
      <c r="F54" s="60">
        <v>1</v>
      </c>
      <c r="G54" s="340">
        <v>0.93476335836148705</v>
      </c>
    </row>
    <row r="55" spans="3:7" ht="30" x14ac:dyDescent="0.25">
      <c r="C55" s="125" t="s">
        <v>533</v>
      </c>
      <c r="D55" s="53" t="s">
        <v>29</v>
      </c>
      <c r="E55" s="53" t="s">
        <v>21</v>
      </c>
      <c r="F55" s="60">
        <v>0.8</v>
      </c>
      <c r="G55" s="340">
        <v>1</v>
      </c>
    </row>
    <row r="56" spans="3:7" ht="30" x14ac:dyDescent="0.25">
      <c r="C56" s="125" t="s">
        <v>193</v>
      </c>
      <c r="D56" s="53" t="s">
        <v>29</v>
      </c>
      <c r="E56" s="53" t="s">
        <v>21</v>
      </c>
      <c r="F56" s="60">
        <v>1</v>
      </c>
      <c r="G56" s="340">
        <v>1</v>
      </c>
    </row>
    <row r="57" spans="3:7" x14ac:dyDescent="0.25">
      <c r="C57" s="125" t="s">
        <v>256</v>
      </c>
      <c r="D57" s="53" t="s">
        <v>29</v>
      </c>
      <c r="E57" s="53" t="s">
        <v>21</v>
      </c>
      <c r="F57" s="60">
        <v>0.65</v>
      </c>
      <c r="G57" s="340">
        <v>0.68200603463495268</v>
      </c>
    </row>
    <row r="58" spans="3:7" ht="30" x14ac:dyDescent="0.25">
      <c r="C58" s="125" t="s">
        <v>94</v>
      </c>
      <c r="D58" s="53" t="s">
        <v>29</v>
      </c>
      <c r="E58" s="53" t="s">
        <v>21</v>
      </c>
      <c r="F58" s="60">
        <v>1</v>
      </c>
      <c r="G58" s="340">
        <v>1</v>
      </c>
    </row>
    <row r="59" spans="3:7" ht="60" x14ac:dyDescent="0.25">
      <c r="C59" s="125" t="s">
        <v>474</v>
      </c>
      <c r="D59" s="53" t="s">
        <v>29</v>
      </c>
      <c r="E59" s="53" t="s">
        <v>21</v>
      </c>
      <c r="F59" s="60">
        <v>0.8</v>
      </c>
      <c r="G59" s="340">
        <v>0.87411883182275929</v>
      </c>
    </row>
    <row r="60" spans="3:7" ht="60" x14ac:dyDescent="0.25">
      <c r="C60" s="125" t="s">
        <v>449</v>
      </c>
      <c r="D60" s="53" t="s">
        <v>29</v>
      </c>
      <c r="E60" s="53" t="s">
        <v>20</v>
      </c>
      <c r="F60" s="60">
        <v>0.75</v>
      </c>
      <c r="G60" s="340">
        <v>0.76790123456790127</v>
      </c>
    </row>
    <row r="61" spans="3:7" ht="30" x14ac:dyDescent="0.25">
      <c r="C61" s="125" t="s">
        <v>391</v>
      </c>
      <c r="D61" s="53" t="s">
        <v>71</v>
      </c>
      <c r="E61" s="53" t="s">
        <v>20</v>
      </c>
      <c r="F61" s="60">
        <v>0.15</v>
      </c>
      <c r="G61" s="340">
        <v>0.20512822324382818</v>
      </c>
    </row>
    <row r="62" spans="3:7" ht="30" x14ac:dyDescent="0.25">
      <c r="C62" s="125" t="s">
        <v>64</v>
      </c>
      <c r="D62" s="53" t="s">
        <v>29</v>
      </c>
      <c r="E62" s="53" t="s">
        <v>19</v>
      </c>
      <c r="F62" s="60">
        <v>1</v>
      </c>
      <c r="G62" s="340">
        <v>0.72222222222222221</v>
      </c>
    </row>
    <row r="63" spans="3:7" ht="75" x14ac:dyDescent="0.25">
      <c r="C63" s="125" t="s">
        <v>281</v>
      </c>
      <c r="D63" s="53" t="s">
        <v>29</v>
      </c>
      <c r="E63" s="53" t="s">
        <v>21</v>
      </c>
      <c r="F63" s="60">
        <v>1</v>
      </c>
      <c r="G63" s="340">
        <v>1</v>
      </c>
    </row>
    <row r="64" spans="3:7" ht="30" x14ac:dyDescent="0.25">
      <c r="C64" s="125" t="s">
        <v>149</v>
      </c>
      <c r="D64" s="53" t="s">
        <v>29</v>
      </c>
      <c r="E64" s="53" t="s">
        <v>21</v>
      </c>
      <c r="F64" s="60">
        <v>1</v>
      </c>
      <c r="G64" s="340">
        <v>1</v>
      </c>
    </row>
    <row r="65" spans="3:7" ht="30" x14ac:dyDescent="0.25">
      <c r="C65" s="125" t="s">
        <v>521</v>
      </c>
      <c r="D65" s="53" t="s">
        <v>29</v>
      </c>
      <c r="E65" s="53" t="s">
        <v>18</v>
      </c>
      <c r="F65" s="60">
        <v>0.8</v>
      </c>
      <c r="G65" s="340">
        <v>0</v>
      </c>
    </row>
    <row r="66" spans="3:7" ht="60" x14ac:dyDescent="0.25">
      <c r="C66" s="125" t="s">
        <v>217</v>
      </c>
      <c r="D66" s="53" t="s">
        <v>29</v>
      </c>
      <c r="E66" s="53" t="s">
        <v>21</v>
      </c>
      <c r="F66" s="60">
        <v>1</v>
      </c>
      <c r="G66" s="340">
        <v>1</v>
      </c>
    </row>
    <row r="67" spans="3:7" ht="30" x14ac:dyDescent="0.25">
      <c r="C67" s="125" t="s">
        <v>30</v>
      </c>
      <c r="D67" s="53" t="s">
        <v>29</v>
      </c>
      <c r="E67" s="53" t="s">
        <v>21</v>
      </c>
      <c r="F67" s="60">
        <v>0.9</v>
      </c>
      <c r="G67" s="340">
        <v>1</v>
      </c>
    </row>
    <row r="68" spans="3:7" ht="39.950000000000003" customHeight="1" x14ac:dyDescent="0.25">
      <c r="C68" s="132" t="s">
        <v>375</v>
      </c>
      <c r="D68" s="53" t="s">
        <v>71</v>
      </c>
      <c r="E68" s="53" t="s">
        <v>20</v>
      </c>
      <c r="F68" s="60">
        <v>0.9</v>
      </c>
      <c r="G68" s="340">
        <v>0.79634498349340443</v>
      </c>
    </row>
    <row r="69" spans="3:7" ht="30" x14ac:dyDescent="0.25">
      <c r="C69" s="125" t="s">
        <v>549</v>
      </c>
      <c r="D69" s="53" t="s">
        <v>29</v>
      </c>
      <c r="E69" s="53" t="s">
        <v>21</v>
      </c>
      <c r="F69" s="60">
        <v>0.04</v>
      </c>
      <c r="G69" s="340">
        <v>3.440636898580824E-2</v>
      </c>
    </row>
    <row r="70" spans="3:7" ht="45" x14ac:dyDescent="0.25">
      <c r="C70" s="125" t="s">
        <v>316</v>
      </c>
      <c r="D70" s="53" t="s">
        <v>29</v>
      </c>
      <c r="E70" s="53" t="s">
        <v>21</v>
      </c>
      <c r="F70" s="60">
        <v>0.9</v>
      </c>
      <c r="G70" s="340">
        <v>0.95699999999999996</v>
      </c>
    </row>
    <row r="71" spans="3:7" ht="45" x14ac:dyDescent="0.25">
      <c r="C71" s="125" t="s">
        <v>208</v>
      </c>
      <c r="D71" s="53" t="s">
        <v>29</v>
      </c>
      <c r="E71" s="53" t="s">
        <v>21</v>
      </c>
      <c r="F71" s="60">
        <v>0.85</v>
      </c>
      <c r="G71" s="340">
        <v>1</v>
      </c>
    </row>
    <row r="72" spans="3:7" ht="60" x14ac:dyDescent="0.25">
      <c r="C72" s="125" t="s">
        <v>494</v>
      </c>
      <c r="D72" s="53" t="s">
        <v>29</v>
      </c>
      <c r="E72" s="53" t="s">
        <v>21</v>
      </c>
      <c r="F72" s="60">
        <v>0.9</v>
      </c>
      <c r="G72" s="340">
        <v>1</v>
      </c>
    </row>
    <row r="73" spans="3:7" ht="39.950000000000003" customHeight="1" x14ac:dyDescent="0.25">
      <c r="C73" s="132" t="s">
        <v>399</v>
      </c>
      <c r="D73" s="53" t="s">
        <v>71</v>
      </c>
      <c r="E73" s="53" t="s">
        <v>18</v>
      </c>
      <c r="F73" s="60">
        <v>1</v>
      </c>
      <c r="G73" s="340">
        <v>0.48321820069705085</v>
      </c>
    </row>
    <row r="74" spans="3:7" ht="45" x14ac:dyDescent="0.25">
      <c r="C74" s="125" t="s">
        <v>433</v>
      </c>
      <c r="D74" s="53" t="s">
        <v>29</v>
      </c>
      <c r="E74" s="53" t="s">
        <v>20</v>
      </c>
      <c r="F74" s="60">
        <v>1</v>
      </c>
      <c r="G74" s="340">
        <v>0.99068094938592444</v>
      </c>
    </row>
    <row r="75" spans="3:7" ht="30" x14ac:dyDescent="0.25">
      <c r="C75" s="125" t="s">
        <v>234</v>
      </c>
      <c r="D75" s="53" t="s">
        <v>29</v>
      </c>
      <c r="E75" s="53" t="s">
        <v>21</v>
      </c>
      <c r="F75" s="60">
        <v>1</v>
      </c>
      <c r="G75" s="340">
        <v>1</v>
      </c>
    </row>
    <row r="76" spans="3:7" ht="45" x14ac:dyDescent="0.25">
      <c r="C76" s="125" t="s">
        <v>329</v>
      </c>
      <c r="D76" s="53" t="s">
        <v>71</v>
      </c>
      <c r="E76" s="53" t="s">
        <v>18</v>
      </c>
      <c r="F76" s="60">
        <v>1</v>
      </c>
      <c r="G76" s="340">
        <v>0.79166666666666663</v>
      </c>
    </row>
    <row r="77" spans="3:7" ht="30" x14ac:dyDescent="0.25">
      <c r="C77" s="125" t="s">
        <v>174</v>
      </c>
      <c r="D77" s="53" t="s">
        <v>71</v>
      </c>
      <c r="E77" s="53" t="s">
        <v>21</v>
      </c>
      <c r="F77" s="60">
        <v>1</v>
      </c>
      <c r="G77" s="340">
        <v>1</v>
      </c>
    </row>
    <row r="78" spans="3:7" ht="45" x14ac:dyDescent="0.25">
      <c r="C78" s="125" t="s">
        <v>182</v>
      </c>
      <c r="D78" s="53" t="s">
        <v>29</v>
      </c>
      <c r="E78" s="53" t="s">
        <v>21</v>
      </c>
      <c r="F78" s="60">
        <v>1</v>
      </c>
      <c r="G78" s="340">
        <v>1</v>
      </c>
    </row>
    <row r="79" spans="3:7" ht="39.950000000000003" customHeight="1" x14ac:dyDescent="0.25">
      <c r="C79" s="132" t="s">
        <v>370</v>
      </c>
      <c r="D79" s="53" t="s">
        <v>29</v>
      </c>
      <c r="E79" s="53" t="s">
        <v>21</v>
      </c>
      <c r="F79" s="60">
        <v>0.01</v>
      </c>
      <c r="G79" s="340">
        <v>4.2870264165205431E-3</v>
      </c>
    </row>
    <row r="80" spans="3:7" ht="30" x14ac:dyDescent="0.25">
      <c r="C80" s="125" t="s">
        <v>516</v>
      </c>
      <c r="D80" s="53" t="s">
        <v>29</v>
      </c>
      <c r="E80" s="53" t="s">
        <v>21</v>
      </c>
      <c r="F80" s="60">
        <v>1</v>
      </c>
      <c r="G80" s="340">
        <v>1.1535947712418301E-2</v>
      </c>
    </row>
    <row r="81" spans="3:7" ht="30" x14ac:dyDescent="0.25">
      <c r="C81" s="125" t="s">
        <v>196</v>
      </c>
      <c r="D81" s="53" t="s">
        <v>29</v>
      </c>
      <c r="E81" s="53" t="s">
        <v>21</v>
      </c>
      <c r="F81" s="60">
        <v>0.8</v>
      </c>
      <c r="G81" s="340">
        <v>0.8273378191856452</v>
      </c>
    </row>
    <row r="82" spans="3:7" ht="30" x14ac:dyDescent="0.25">
      <c r="C82" s="125" t="s">
        <v>165</v>
      </c>
      <c r="D82" s="53" t="s">
        <v>29</v>
      </c>
      <c r="E82" s="53" t="s">
        <v>21</v>
      </c>
      <c r="F82" s="60">
        <v>4</v>
      </c>
      <c r="G82" s="340">
        <v>0</v>
      </c>
    </row>
    <row r="83" spans="3:7" x14ac:dyDescent="0.25">
      <c r="C83" s="125" t="s">
        <v>387</v>
      </c>
      <c r="D83" s="53" t="s">
        <v>71</v>
      </c>
      <c r="E83" s="53" t="s">
        <v>19</v>
      </c>
      <c r="F83" s="60">
        <v>1</v>
      </c>
      <c r="G83" s="340">
        <v>0.63687301091673454</v>
      </c>
    </row>
    <row r="84" spans="3:7" ht="45" x14ac:dyDescent="0.25">
      <c r="C84" s="125" t="s">
        <v>222</v>
      </c>
      <c r="D84" s="53" t="s">
        <v>29</v>
      </c>
      <c r="E84" s="53" t="s">
        <v>21</v>
      </c>
      <c r="F84" s="60">
        <v>0.8</v>
      </c>
      <c r="G84" s="340">
        <v>0.91595986277650832</v>
      </c>
    </row>
    <row r="85" spans="3:7" x14ac:dyDescent="0.25">
      <c r="C85" s="125" t="s">
        <v>72</v>
      </c>
      <c r="D85" s="53" t="s">
        <v>71</v>
      </c>
      <c r="E85" s="53" t="s">
        <v>21</v>
      </c>
      <c r="F85" s="60">
        <v>0.15</v>
      </c>
      <c r="G85" s="340">
        <v>3.3333333333333333E-2</v>
      </c>
    </row>
    <row r="86" spans="3:7" ht="30" x14ac:dyDescent="0.25">
      <c r="C86" s="125" t="s">
        <v>340</v>
      </c>
      <c r="D86" s="53" t="s">
        <v>71</v>
      </c>
      <c r="E86" s="53" t="s">
        <v>21</v>
      </c>
      <c r="F86" s="60">
        <v>0.9</v>
      </c>
      <c r="G86" s="340">
        <v>1</v>
      </c>
    </row>
    <row r="87" spans="3:7" ht="39.950000000000003" customHeight="1" x14ac:dyDescent="0.25">
      <c r="C87" s="132" t="s">
        <v>420</v>
      </c>
      <c r="D87" s="53" t="s">
        <v>29</v>
      </c>
      <c r="E87" s="53" t="s">
        <v>18</v>
      </c>
      <c r="F87" s="60">
        <v>0.8</v>
      </c>
      <c r="G87" s="340">
        <v>0</v>
      </c>
    </row>
    <row r="88" spans="3:7" x14ac:dyDescent="0.25">
      <c r="C88" s="125" t="s">
        <v>538</v>
      </c>
      <c r="D88" s="53" t="s">
        <v>29</v>
      </c>
      <c r="E88" s="53" t="s">
        <v>21</v>
      </c>
      <c r="F88" s="60">
        <v>0.04</v>
      </c>
      <c r="G88" s="340">
        <v>1</v>
      </c>
    </row>
    <row r="89" spans="3:7" ht="60" x14ac:dyDescent="0.25">
      <c r="C89" s="125" t="s">
        <v>463</v>
      </c>
      <c r="D89" s="53" t="s">
        <v>29</v>
      </c>
      <c r="E89" s="53" t="s">
        <v>21</v>
      </c>
      <c r="F89" s="56">
        <v>15</v>
      </c>
      <c r="G89" s="428">
        <v>6.364583333333333</v>
      </c>
    </row>
    <row r="90" spans="3:7" ht="39.950000000000003" customHeight="1" x14ac:dyDescent="0.25">
      <c r="C90" s="132" t="s">
        <v>311</v>
      </c>
      <c r="D90" s="53" t="s">
        <v>29</v>
      </c>
      <c r="E90" s="53" t="s">
        <v>21</v>
      </c>
      <c r="F90" s="56">
        <v>10</v>
      </c>
      <c r="G90" s="428">
        <v>1.7259570494864613</v>
      </c>
    </row>
    <row r="91" spans="3:7" ht="39.950000000000003" customHeight="1" x14ac:dyDescent="0.25">
      <c r="C91" s="132" t="s">
        <v>268</v>
      </c>
      <c r="D91" s="53" t="s">
        <v>71</v>
      </c>
      <c r="E91" s="53" t="s">
        <v>18</v>
      </c>
      <c r="F91" s="57">
        <v>0.35416666666666669</v>
      </c>
      <c r="G91" s="429">
        <v>0.40185185185185185</v>
      </c>
    </row>
    <row r="92" spans="3:7" ht="39.950000000000003" customHeight="1" x14ac:dyDescent="0.25">
      <c r="C92" s="53" t="s">
        <v>838</v>
      </c>
      <c r="D92" s="53" t="s">
        <v>71</v>
      </c>
      <c r="E92" s="53" t="s">
        <v>18</v>
      </c>
      <c r="F92" s="60">
        <v>0.8</v>
      </c>
      <c r="G92" s="340">
        <v>0</v>
      </c>
    </row>
    <row r="93" spans="3:7" ht="39.950000000000003" customHeight="1" x14ac:dyDescent="0.25">
      <c r="C93" s="53" t="s">
        <v>849</v>
      </c>
      <c r="D93" s="53" t="s">
        <v>29</v>
      </c>
      <c r="E93" s="53" t="s">
        <v>21</v>
      </c>
      <c r="F93" s="60">
        <v>1</v>
      </c>
      <c r="G93" s="340">
        <v>1</v>
      </c>
    </row>
    <row r="107" spans="3:7" x14ac:dyDescent="0.25">
      <c r="C107" s="427"/>
      <c r="D107" s="140"/>
      <c r="E107" s="140"/>
      <c r="F107" s="143"/>
      <c r="G107" s="14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DC62"/>
  <sheetViews>
    <sheetView showGridLines="0" topLeftCell="A4" zoomScale="60" zoomScaleNormal="60" workbookViewId="0">
      <selection activeCell="A59" sqref="A59"/>
    </sheetView>
  </sheetViews>
  <sheetFormatPr baseColWidth="10" defaultColWidth="11.42578125" defaultRowHeight="15" outlineLevelCol="1" x14ac:dyDescent="0.25"/>
  <cols>
    <col min="1" max="1" width="5.85546875" style="1" customWidth="1"/>
    <col min="2" max="2" width="31" style="1" customWidth="1"/>
    <col min="3" max="4" width="21.140625" style="1" customWidth="1"/>
    <col min="5" max="5" width="40.7109375" style="1" customWidth="1"/>
    <col min="6" max="6" width="32.42578125" style="1" customWidth="1"/>
    <col min="7" max="7" width="29.85546875" style="1" customWidth="1"/>
    <col min="8" max="8" width="24" style="1" customWidth="1"/>
    <col min="9" max="9" width="20.28515625" style="1" customWidth="1"/>
    <col min="10" max="15" width="28.5703125" style="1" customWidth="1"/>
    <col min="16" max="16" width="33.85546875" style="1" customWidth="1"/>
    <col min="17" max="17" width="36.42578125" style="1" customWidth="1"/>
    <col min="18" max="21" width="28.5703125" style="1" customWidth="1"/>
    <col min="22" max="22" width="58.140625" style="1" customWidth="1"/>
    <col min="23" max="23" width="32.7109375" style="1" customWidth="1"/>
    <col min="24" max="24" width="35.85546875" style="1" customWidth="1"/>
    <col min="25" max="25" width="48.5703125" style="1" customWidth="1"/>
    <col min="26" max="31" width="28.5703125" style="1" customWidth="1"/>
    <col min="32" max="32" width="29.85546875" style="1" customWidth="1"/>
    <col min="33" max="39" width="28.5703125" style="1" customWidth="1"/>
    <col min="40" max="40" width="31" style="1" customWidth="1"/>
    <col min="41" max="47" width="28.5703125" style="1" customWidth="1"/>
    <col min="48" max="48" width="32.28515625" style="1" customWidth="1"/>
    <col min="49" max="49" width="28.5703125" style="1" customWidth="1"/>
    <col min="50" max="50" width="32.7109375" style="1" customWidth="1"/>
    <col min="51" max="51" width="28.5703125" style="1" customWidth="1"/>
    <col min="52" max="52" width="30.5703125" style="1" customWidth="1"/>
    <col min="53" max="58" width="28.5703125" style="1" hidden="1" customWidth="1" outlineLevel="1"/>
    <col min="59" max="59" width="32.28515625" style="1" hidden="1" customWidth="1" outlineLevel="1"/>
    <col min="60" max="66" width="28.5703125" style="1" hidden="1" customWidth="1" outlineLevel="1"/>
    <col min="67" max="67" width="32.28515625" style="1" hidden="1" customWidth="1" outlineLevel="1"/>
    <col min="68" max="74" width="28.5703125" style="1" hidden="1" customWidth="1" outlineLevel="1"/>
    <col min="75" max="75" width="32.28515625" style="1" hidden="1" customWidth="1" outlineLevel="1"/>
    <col min="76" max="76" width="28.5703125" style="1" hidden="1" customWidth="1" outlineLevel="1"/>
    <col min="77" max="77" width="33.140625" style="1" hidden="1" customWidth="1" outlineLevel="1"/>
    <col min="78" max="78" width="28.5703125" style="1" hidden="1" customWidth="1" outlineLevel="1"/>
    <col min="79" max="79" width="30.85546875" style="1" hidden="1" customWidth="1" outlineLevel="1"/>
    <col min="80" max="80" width="19.5703125" style="1" hidden="1" customWidth="1" outlineLevel="1"/>
    <col min="81" max="81" width="21.42578125" style="1" hidden="1" customWidth="1" outlineLevel="1"/>
    <col min="82" max="82" width="23.42578125" style="1" hidden="1" customWidth="1" outlineLevel="1"/>
    <col min="83" max="83" width="22.85546875" style="1" hidden="1" customWidth="1" outlineLevel="1"/>
    <col min="84" max="85" width="25.85546875" style="1" hidden="1" customWidth="1" outlineLevel="1"/>
    <col min="86" max="86" width="38.140625" style="1" hidden="1" customWidth="1" outlineLevel="1"/>
    <col min="87" max="87" width="24.42578125" style="1" hidden="1" customWidth="1" outlineLevel="1"/>
    <col min="88" max="88" width="19" style="1" hidden="1" customWidth="1" outlineLevel="1"/>
    <col min="89" max="89" width="21.42578125" style="1" hidden="1" customWidth="1" outlineLevel="1"/>
    <col min="90" max="90" width="23.42578125" style="1" hidden="1" customWidth="1" outlineLevel="1"/>
    <col min="91" max="91" width="16.7109375" style="1" hidden="1" customWidth="1" outlineLevel="1"/>
    <col min="92" max="92" width="15.42578125" style="1" hidden="1" customWidth="1" outlineLevel="1"/>
    <col min="93" max="93" width="16.42578125" style="1" hidden="1" customWidth="1" outlineLevel="1"/>
    <col min="94" max="94" width="49.140625" style="1" hidden="1" customWidth="1" outlineLevel="1"/>
    <col min="95" max="95" width="17.85546875" style="1" hidden="1" customWidth="1" outlineLevel="1"/>
    <col min="96" max="96" width="16.42578125" style="1" hidden="1" customWidth="1" outlineLevel="1"/>
    <col min="97" max="97" width="21.42578125" style="1" hidden="1" customWidth="1" outlineLevel="1"/>
    <col min="98" max="98" width="23.42578125" style="1" hidden="1" customWidth="1" outlineLevel="1"/>
    <col min="99" max="99" width="16.7109375" style="1" hidden="1" customWidth="1" outlineLevel="1"/>
    <col min="100" max="101" width="16.42578125" style="1" hidden="1" customWidth="1" outlineLevel="1"/>
    <col min="102" max="102" width="43.140625" style="1" hidden="1" customWidth="1" outlineLevel="1"/>
    <col min="103" max="103" width="28.28515625" style="1" hidden="1" customWidth="1" outlineLevel="1"/>
    <col min="104" max="104" width="32.7109375" style="1" hidden="1" customWidth="1" outlineLevel="1"/>
    <col min="105" max="105" width="25.5703125" style="1" hidden="1" customWidth="1" outlineLevel="1"/>
    <col min="106" max="106" width="30.140625" style="1" hidden="1" customWidth="1" outlineLevel="1"/>
    <col min="107" max="107" width="11.42578125" style="1" collapsed="1"/>
    <col min="108" max="16384" width="11.42578125" style="1"/>
  </cols>
  <sheetData>
    <row r="5" spans="1:106" ht="27.75" customHeight="1" x14ac:dyDescent="0.25"/>
    <row r="6" spans="1:106" ht="21.75" thickBot="1" x14ac:dyDescent="0.4">
      <c r="B6" s="437" t="s">
        <v>0</v>
      </c>
      <c r="C6" s="437"/>
      <c r="D6" s="437"/>
      <c r="E6" s="437"/>
      <c r="F6" s="437"/>
      <c r="G6" s="437"/>
      <c r="H6" s="437"/>
      <c r="I6" s="437"/>
      <c r="J6" s="437"/>
      <c r="K6" s="437"/>
      <c r="L6" s="437"/>
      <c r="M6" s="437"/>
      <c r="N6" s="437"/>
      <c r="O6" s="437"/>
      <c r="P6" s="437"/>
      <c r="Q6" s="437"/>
      <c r="R6" s="435" t="s">
        <v>1</v>
      </c>
      <c r="S6" s="435"/>
      <c r="T6" s="435"/>
      <c r="U6" s="435"/>
      <c r="V6" s="436" t="s">
        <v>555</v>
      </c>
      <c r="W6" s="436"/>
      <c r="X6" s="436"/>
      <c r="Y6" s="436"/>
      <c r="Z6" s="441" t="s">
        <v>618</v>
      </c>
      <c r="AA6" s="442"/>
      <c r="AB6" s="442"/>
      <c r="AC6" s="442"/>
      <c r="AD6" s="442"/>
      <c r="AE6" s="442"/>
      <c r="AF6" s="442"/>
      <c r="AG6" s="443"/>
      <c r="AH6" s="441" t="s">
        <v>619</v>
      </c>
      <c r="AI6" s="442"/>
      <c r="AJ6" s="442"/>
      <c r="AK6" s="442"/>
      <c r="AL6" s="442"/>
      <c r="AM6" s="442"/>
      <c r="AN6" s="442"/>
      <c r="AO6" s="443"/>
      <c r="AP6" s="441" t="s">
        <v>620</v>
      </c>
      <c r="AQ6" s="442"/>
      <c r="AR6" s="442"/>
      <c r="AS6" s="442"/>
      <c r="AT6" s="442"/>
      <c r="AU6" s="442"/>
      <c r="AV6" s="442"/>
      <c r="AW6" s="443"/>
      <c r="AX6" s="116"/>
      <c r="AY6" s="116"/>
      <c r="AZ6" s="116"/>
      <c r="BA6" s="438" t="s">
        <v>605</v>
      </c>
      <c r="BB6" s="439"/>
      <c r="BC6" s="439"/>
      <c r="BD6" s="439"/>
      <c r="BE6" s="439"/>
      <c r="BF6" s="439"/>
      <c r="BG6" s="439"/>
      <c r="BH6" s="440"/>
      <c r="BI6" s="438" t="s">
        <v>606</v>
      </c>
      <c r="BJ6" s="439"/>
      <c r="BK6" s="439"/>
      <c r="BL6" s="439"/>
      <c r="BM6" s="439"/>
      <c r="BN6" s="439"/>
      <c r="BO6" s="439"/>
      <c r="BP6" s="440"/>
      <c r="BQ6" s="438" t="s">
        <v>607</v>
      </c>
      <c r="BR6" s="439"/>
      <c r="BS6" s="439"/>
      <c r="BT6" s="439"/>
      <c r="BU6" s="439"/>
      <c r="BV6" s="439"/>
      <c r="BW6" s="439"/>
      <c r="BX6" s="440"/>
      <c r="BY6" s="76"/>
      <c r="BZ6" s="76"/>
      <c r="CA6" s="76"/>
      <c r="CB6" s="432" t="s">
        <v>564</v>
      </c>
      <c r="CC6" s="433"/>
      <c r="CD6" s="433"/>
      <c r="CE6" s="433"/>
      <c r="CF6" s="433"/>
      <c r="CG6" s="433"/>
      <c r="CH6" s="433"/>
      <c r="CI6" s="434"/>
      <c r="CJ6" s="432" t="s">
        <v>565</v>
      </c>
      <c r="CK6" s="433"/>
      <c r="CL6" s="433"/>
      <c r="CM6" s="433"/>
      <c r="CN6" s="433"/>
      <c r="CO6" s="433"/>
      <c r="CP6" s="433"/>
      <c r="CQ6" s="434"/>
      <c r="CR6" s="432" t="s">
        <v>566</v>
      </c>
      <c r="CS6" s="433"/>
      <c r="CT6" s="433"/>
      <c r="CU6" s="433"/>
      <c r="CV6" s="433"/>
      <c r="CW6" s="433"/>
      <c r="CX6" s="433"/>
      <c r="CY6" s="434"/>
    </row>
    <row r="7" spans="1:106" ht="66.75" customHeight="1" x14ac:dyDescent="0.25">
      <c r="A7" s="2" t="s">
        <v>2</v>
      </c>
      <c r="B7" s="3" t="s">
        <v>3</v>
      </c>
      <c r="C7" s="3" t="s">
        <v>4</v>
      </c>
      <c r="D7" s="3" t="s">
        <v>5</v>
      </c>
      <c r="E7" s="3" t="s">
        <v>6</v>
      </c>
      <c r="F7" s="4" t="s">
        <v>7</v>
      </c>
      <c r="G7" s="4" t="s">
        <v>8</v>
      </c>
      <c r="H7" s="4" t="s">
        <v>9</v>
      </c>
      <c r="I7" s="4" t="s">
        <v>10</v>
      </c>
      <c r="J7" s="3" t="s">
        <v>556</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111" t="s">
        <v>557</v>
      </c>
      <c r="AA7" s="111" t="s">
        <v>558</v>
      </c>
      <c r="AB7" s="111" t="s">
        <v>559</v>
      </c>
      <c r="AC7" s="111" t="s">
        <v>560</v>
      </c>
      <c r="AD7" s="111" t="s">
        <v>561</v>
      </c>
      <c r="AE7" s="111" t="s">
        <v>1</v>
      </c>
      <c r="AF7" s="112" t="s">
        <v>562</v>
      </c>
      <c r="AG7" s="111" t="s">
        <v>563</v>
      </c>
      <c r="AH7" s="111" t="s">
        <v>628</v>
      </c>
      <c r="AI7" s="111" t="s">
        <v>629</v>
      </c>
      <c r="AJ7" s="111" t="s">
        <v>630</v>
      </c>
      <c r="AK7" s="111" t="s">
        <v>631</v>
      </c>
      <c r="AL7" s="111" t="s">
        <v>632</v>
      </c>
      <c r="AM7" s="111" t="s">
        <v>633</v>
      </c>
      <c r="AN7" s="112" t="s">
        <v>634</v>
      </c>
      <c r="AO7" s="111" t="s">
        <v>635</v>
      </c>
      <c r="AP7" s="111" t="s">
        <v>636</v>
      </c>
      <c r="AQ7" s="111" t="s">
        <v>637</v>
      </c>
      <c r="AR7" s="111" t="s">
        <v>638</v>
      </c>
      <c r="AS7" s="111" t="s">
        <v>639</v>
      </c>
      <c r="AT7" s="111" t="s">
        <v>640</v>
      </c>
      <c r="AU7" s="111" t="s">
        <v>641</v>
      </c>
      <c r="AV7" s="113" t="s">
        <v>642</v>
      </c>
      <c r="AW7" s="111" t="s">
        <v>643</v>
      </c>
      <c r="AX7" s="51" t="s">
        <v>624</v>
      </c>
      <c r="AY7" s="51" t="s">
        <v>625</v>
      </c>
      <c r="AZ7" s="51" t="s">
        <v>626</v>
      </c>
      <c r="BA7" s="61" t="s">
        <v>644</v>
      </c>
      <c r="BB7" s="61" t="s">
        <v>645</v>
      </c>
      <c r="BC7" s="61" t="s">
        <v>646</v>
      </c>
      <c r="BD7" s="61" t="s">
        <v>647</v>
      </c>
      <c r="BE7" s="61" t="s">
        <v>648</v>
      </c>
      <c r="BF7" s="61" t="s">
        <v>649</v>
      </c>
      <c r="BG7" s="62" t="s">
        <v>650</v>
      </c>
      <c r="BH7" s="61" t="s">
        <v>651</v>
      </c>
      <c r="BI7" s="61" t="s">
        <v>652</v>
      </c>
      <c r="BJ7" s="61" t="s">
        <v>653</v>
      </c>
      <c r="BK7" s="61" t="s">
        <v>654</v>
      </c>
      <c r="BL7" s="61" t="s">
        <v>655</v>
      </c>
      <c r="BM7" s="61" t="s">
        <v>656</v>
      </c>
      <c r="BN7" s="61" t="s">
        <v>657</v>
      </c>
      <c r="BO7" s="62" t="s">
        <v>658</v>
      </c>
      <c r="BP7" s="61" t="s">
        <v>659</v>
      </c>
      <c r="BQ7" s="61" t="s">
        <v>660</v>
      </c>
      <c r="BR7" s="61" t="s">
        <v>661</v>
      </c>
      <c r="BS7" s="61" t="s">
        <v>662</v>
      </c>
      <c r="BT7" s="61" t="s">
        <v>663</v>
      </c>
      <c r="BU7" s="61" t="s">
        <v>664</v>
      </c>
      <c r="BV7" s="61" t="s">
        <v>665</v>
      </c>
      <c r="BW7" s="63" t="s">
        <v>666</v>
      </c>
      <c r="BX7" s="61" t="s">
        <v>667</v>
      </c>
      <c r="BY7" s="51" t="s">
        <v>613</v>
      </c>
      <c r="BZ7" s="52" t="s">
        <v>614</v>
      </c>
      <c r="CA7" s="52" t="s">
        <v>615</v>
      </c>
      <c r="CB7" s="44" t="s">
        <v>668</v>
      </c>
      <c r="CC7" s="44" t="s">
        <v>669</v>
      </c>
      <c r="CD7" s="44" t="s">
        <v>670</v>
      </c>
      <c r="CE7" s="44" t="s">
        <v>671</v>
      </c>
      <c r="CF7" s="44" t="s">
        <v>672</v>
      </c>
      <c r="CG7" s="44" t="s">
        <v>673</v>
      </c>
      <c r="CH7" s="47" t="s">
        <v>674</v>
      </c>
      <c r="CI7" s="44" t="s">
        <v>675</v>
      </c>
      <c r="CJ7" s="44" t="s">
        <v>676</v>
      </c>
      <c r="CK7" s="44" t="s">
        <v>677</v>
      </c>
      <c r="CL7" s="44" t="s">
        <v>678</v>
      </c>
      <c r="CM7" s="44" t="s">
        <v>679</v>
      </c>
      <c r="CN7" s="44" t="s">
        <v>680</v>
      </c>
      <c r="CO7" s="44" t="s">
        <v>681</v>
      </c>
      <c r="CP7" s="47" t="s">
        <v>682</v>
      </c>
      <c r="CQ7" s="44" t="s">
        <v>683</v>
      </c>
      <c r="CR7" s="44" t="s">
        <v>684</v>
      </c>
      <c r="CS7" s="44" t="s">
        <v>685</v>
      </c>
      <c r="CT7" s="44" t="s">
        <v>686</v>
      </c>
      <c r="CU7" s="44" t="s">
        <v>687</v>
      </c>
      <c r="CV7" s="44" t="s">
        <v>688</v>
      </c>
      <c r="CW7" s="44" t="s">
        <v>689</v>
      </c>
      <c r="CX7" s="50" t="s">
        <v>690</v>
      </c>
      <c r="CY7" s="44" t="s">
        <v>691</v>
      </c>
      <c r="CZ7" s="51" t="s">
        <v>594</v>
      </c>
      <c r="DA7" s="52" t="s">
        <v>592</v>
      </c>
      <c r="DB7" s="117" t="s">
        <v>593</v>
      </c>
    </row>
    <row r="8" spans="1:106" ht="80.099999999999994" customHeight="1" x14ac:dyDescent="0.25">
      <c r="A8" s="11">
        <v>1</v>
      </c>
      <c r="B8" s="12" t="s">
        <v>26</v>
      </c>
      <c r="C8" s="13" t="s">
        <v>27</v>
      </c>
      <c r="D8" s="68" t="s">
        <v>28</v>
      </c>
      <c r="E8" s="400" t="s">
        <v>29</v>
      </c>
      <c r="F8" s="401" t="s">
        <v>30</v>
      </c>
      <c r="G8" s="401" t="s">
        <v>31</v>
      </c>
      <c r="H8" s="386" t="s">
        <v>32</v>
      </c>
      <c r="I8" s="386" t="s">
        <v>33</v>
      </c>
      <c r="J8" s="387">
        <v>0.9</v>
      </c>
      <c r="K8" s="386" t="s">
        <v>34</v>
      </c>
      <c r="L8" s="400" t="s">
        <v>35</v>
      </c>
      <c r="M8" s="125" t="s">
        <v>36</v>
      </c>
      <c r="N8" s="386" t="s">
        <v>37</v>
      </c>
      <c r="O8" s="386" t="s">
        <v>38</v>
      </c>
      <c r="P8" s="400" t="s">
        <v>39</v>
      </c>
      <c r="Q8" s="400" t="s">
        <v>39</v>
      </c>
      <c r="R8" s="125" t="s">
        <v>40</v>
      </c>
      <c r="S8" s="125" t="s">
        <v>41</v>
      </c>
      <c r="T8" s="125" t="s">
        <v>42</v>
      </c>
      <c r="U8" s="402" t="s">
        <v>43</v>
      </c>
      <c r="V8" s="386" t="s">
        <v>44</v>
      </c>
      <c r="W8" s="386" t="s">
        <v>45</v>
      </c>
      <c r="X8" s="386" t="s">
        <v>46</v>
      </c>
      <c r="Y8" s="386" t="s">
        <v>47</v>
      </c>
      <c r="Z8" s="146">
        <v>21</v>
      </c>
      <c r="AA8" s="146">
        <v>21</v>
      </c>
      <c r="AB8" s="146">
        <v>21</v>
      </c>
      <c r="AC8" s="147">
        <f>IFERROR(Tabla1[[#This Row],[Valor numerador]]/Tabla1[[#This Row],[Valor denominador]], " ")</f>
        <v>1</v>
      </c>
      <c r="AD8" s="145" t="str">
        <f>+U8</f>
        <v>(=100%)</v>
      </c>
      <c r="AE8" s="146" t="s">
        <v>21</v>
      </c>
      <c r="AF8" s="388" t="s">
        <v>697</v>
      </c>
      <c r="AG8" s="388"/>
      <c r="AH8" s="146">
        <v>21</v>
      </c>
      <c r="AI8" s="146">
        <v>21</v>
      </c>
      <c r="AJ8" s="146">
        <v>21</v>
      </c>
      <c r="AK8" s="147">
        <f>IFERROR(Tabla1[[#This Row],[Valor numerador3]]/Tabla1[[#This Row],[Valor denominador4]], " ")</f>
        <v>1</v>
      </c>
      <c r="AL8" s="146" t="str">
        <f>+Tabla1[[#This Row],[EXCELENTE]]</f>
        <v>(=100%)</v>
      </c>
      <c r="AM8" s="146" t="s">
        <v>21</v>
      </c>
      <c r="AN8" s="388" t="s">
        <v>697</v>
      </c>
      <c r="AO8" s="388"/>
      <c r="AP8" s="146">
        <v>26</v>
      </c>
      <c r="AQ8" s="146">
        <v>26</v>
      </c>
      <c r="AR8" s="146">
        <v>26</v>
      </c>
      <c r="AS8" s="147">
        <f>IFERROR(Tabla1[[#This Row],[Valor numerador11]]/Tabla1[[#This Row],[Valor denominador12]], " ")</f>
        <v>1</v>
      </c>
      <c r="AT8" s="146" t="str">
        <f>+Tabla1[[#This Row],[EXCELENTE]]</f>
        <v>(=100%)</v>
      </c>
      <c r="AU8" s="146" t="s">
        <v>21</v>
      </c>
      <c r="AV8" s="388" t="s">
        <v>697</v>
      </c>
      <c r="AW8" s="388"/>
      <c r="AX8" s="115">
        <f>+IFERROR(AVERAGE(AC8,AK8,AS8), "0")</f>
        <v>1</v>
      </c>
      <c r="AY8" s="65">
        <f>+Tabla1[[#This Row],[PROMEDIO MENSUAL 3er TRIMESTRE]]</f>
        <v>1</v>
      </c>
      <c r="AZ8" s="66" t="str">
        <f>AU8</f>
        <v>EXCELENTE</v>
      </c>
      <c r="BA8" s="248">
        <v>43</v>
      </c>
      <c r="BB8" s="248">
        <v>43</v>
      </c>
      <c r="BC8" s="248">
        <v>43</v>
      </c>
      <c r="BD8" s="249">
        <f>IFERROR(Tabla1[[#This Row],[Valor numerador19]]/Tabla1[[#This Row],[Valor denominador20]], " ")</f>
        <v>1</v>
      </c>
      <c r="BE8" s="250" t="str">
        <f>+U8</f>
        <v>(=100%)</v>
      </c>
      <c r="BF8" s="248" t="s">
        <v>21</v>
      </c>
      <c r="BG8" s="248" t="s">
        <v>698</v>
      </c>
      <c r="BH8" s="248"/>
      <c r="BI8" s="248">
        <v>44</v>
      </c>
      <c r="BJ8" s="248">
        <v>44</v>
      </c>
      <c r="BK8" s="248">
        <v>44</v>
      </c>
      <c r="BL8" s="249">
        <f>IFERROR(Tabla1[[#This Row],[Valor numerador27]]/Tabla1[[#This Row],[Valor denominador28]], " ")</f>
        <v>1</v>
      </c>
      <c r="BM8" s="250" t="str">
        <f>+U8</f>
        <v>(=100%)</v>
      </c>
      <c r="BN8" s="248" t="s">
        <v>21</v>
      </c>
      <c r="BO8" s="251" t="s">
        <v>698</v>
      </c>
      <c r="BP8" s="248"/>
      <c r="BQ8" s="248">
        <v>44</v>
      </c>
      <c r="BR8" s="248">
        <v>44</v>
      </c>
      <c r="BS8" s="248">
        <v>44</v>
      </c>
      <c r="BT8" s="250">
        <f>+IFERROR(Tabla1[[#This Row],[Valor numerador35]]/Tabla1[[#This Row],[Valor denominador36]], " ")</f>
        <v>1</v>
      </c>
      <c r="BU8" s="250" t="str">
        <f>+U8</f>
        <v>(=100%)</v>
      </c>
      <c r="BV8" s="248" t="s">
        <v>21</v>
      </c>
      <c r="BW8" s="248" t="s">
        <v>698</v>
      </c>
      <c r="BX8" s="248"/>
      <c r="BY8" s="339">
        <f>+IFERROR(AVERAGE(Tabla1[[#This Row],[RESULTADO 21]],Tabla1[[#This Row],[RESULTADO 29]],Tabla1[[#This Row],[RESULTADO 37]]), " ")</f>
        <v>1</v>
      </c>
      <c r="BZ8" s="340">
        <f>+Tabla1[[#This Row],[PROMEDIO MENSUAL 2do TRIMESTRE]]</f>
        <v>1</v>
      </c>
      <c r="CA8" s="341" t="str">
        <f>+Tabla1[[#This Row],[DESEMPEÑO39]]</f>
        <v>EXCELENTE</v>
      </c>
      <c r="CB8" s="69">
        <v>0.9</v>
      </c>
      <c r="CC8" s="70">
        <v>27</v>
      </c>
      <c r="CD8" s="70">
        <v>21</v>
      </c>
      <c r="CE8" s="69">
        <f>IFERROR(Tabla1[[#This Row],[Valor numerador43]]/Tabla1[[#This Row],[Valor denominador44]], " ")</f>
        <v>1.2857142857142858</v>
      </c>
      <c r="CF8" s="72" t="str">
        <f>+U8</f>
        <v>(=100%)</v>
      </c>
      <c r="CG8" s="72" t="s">
        <v>21</v>
      </c>
      <c r="CH8" s="152" t="s">
        <v>699</v>
      </c>
      <c r="CI8" s="152" t="s">
        <v>700</v>
      </c>
      <c r="CJ8" s="69">
        <v>0.9</v>
      </c>
      <c r="CK8" s="70">
        <v>27</v>
      </c>
      <c r="CL8" s="70">
        <v>21</v>
      </c>
      <c r="CM8" s="69">
        <f>+IFERROR(Tabla1[[#This Row],[Valor numerador51]]/Tabla1[[#This Row],[Valor denominador52]], " ")</f>
        <v>1.2857142857142858</v>
      </c>
      <c r="CN8" s="72" t="str">
        <f>+U8</f>
        <v>(=100%)</v>
      </c>
      <c r="CO8" s="72" t="s">
        <v>21</v>
      </c>
      <c r="CP8" s="152" t="s">
        <v>699</v>
      </c>
      <c r="CQ8" s="152" t="s">
        <v>701</v>
      </c>
      <c r="CR8" s="69">
        <v>0.9</v>
      </c>
      <c r="CS8" s="70">
        <v>30</v>
      </c>
      <c r="CT8" s="70">
        <v>21</v>
      </c>
      <c r="CU8" s="69">
        <f>+IFERROR(Tabla1[[#This Row],[Valor numerador59]]/Tabla1[[#This Row],[Valor denominador60]], " ")</f>
        <v>1.4285714285714286</v>
      </c>
      <c r="CV8" s="72" t="str">
        <f>+U8</f>
        <v>(=100%)</v>
      </c>
      <c r="CW8" s="72" t="s">
        <v>21</v>
      </c>
      <c r="CX8" s="155" t="s">
        <v>702</v>
      </c>
      <c r="CY8" s="71" t="s">
        <v>703</v>
      </c>
      <c r="CZ8" s="344">
        <f>+IFERROR(AVERAGE(Tabla1[[#This Row],[RESULTADO 45]],Tabla1[[#This Row],[RESULTADO 53]],Tabla1[[#This Row],[RESULTADO 61]]), " ")</f>
        <v>1.3333333333333333</v>
      </c>
      <c r="DA8" s="344">
        <f>+Tabla1[[#This Row],[PROMEDIO MENSUAL 1er TRIMESTRE]]</f>
        <v>1.3333333333333333</v>
      </c>
      <c r="DB8" s="372" t="str">
        <f>+Tabla1[[#This Row],[DESEMPEÑO63]]</f>
        <v>EXCELENTE</v>
      </c>
    </row>
    <row r="9" spans="1:106" s="22" customFormat="1" ht="80.099999999999994" customHeight="1" x14ac:dyDescent="0.25">
      <c r="A9" s="11">
        <v>2</v>
      </c>
      <c r="B9" s="12" t="s">
        <v>26</v>
      </c>
      <c r="C9" s="78" t="s">
        <v>48</v>
      </c>
      <c r="D9" s="67" t="s">
        <v>49</v>
      </c>
      <c r="E9" s="19" t="s">
        <v>29</v>
      </c>
      <c r="F9" s="20" t="s">
        <v>50</v>
      </c>
      <c r="G9" s="78" t="s">
        <v>51</v>
      </c>
      <c r="H9" s="78" t="s">
        <v>52</v>
      </c>
      <c r="I9" s="78" t="s">
        <v>53</v>
      </c>
      <c r="J9" s="16">
        <v>1</v>
      </c>
      <c r="K9" s="78" t="s">
        <v>54</v>
      </c>
      <c r="L9" s="10" t="s">
        <v>35</v>
      </c>
      <c r="M9" s="12" t="s">
        <v>55</v>
      </c>
      <c r="N9" s="78" t="s">
        <v>37</v>
      </c>
      <c r="O9" s="78" t="s">
        <v>56</v>
      </c>
      <c r="P9" s="10" t="s">
        <v>32</v>
      </c>
      <c r="Q9" s="10" t="s">
        <v>32</v>
      </c>
      <c r="R9" s="33" t="s">
        <v>57</v>
      </c>
      <c r="S9" s="21" t="s">
        <v>58</v>
      </c>
      <c r="T9" s="21" t="s">
        <v>59</v>
      </c>
      <c r="U9" s="17">
        <v>1</v>
      </c>
      <c r="V9" s="18" t="s">
        <v>60</v>
      </c>
      <c r="W9" s="18" t="s">
        <v>61</v>
      </c>
      <c r="X9" s="18" t="s">
        <v>62</v>
      </c>
      <c r="Y9" s="78" t="s">
        <v>63</v>
      </c>
      <c r="Z9" s="145"/>
      <c r="AA9" s="146"/>
      <c r="AB9" s="146"/>
      <c r="AC9" s="147" t="str">
        <f>IFERROR(Tabla1[[#This Row],[Valor numerador]]/Tabla1[[#This Row],[Valor denominador]], " ")</f>
        <v xml:space="preserve"> </v>
      </c>
      <c r="AD9" s="145">
        <f t="shared" ref="AD9:AD62" si="0">+U9</f>
        <v>1</v>
      </c>
      <c r="AE9" s="146"/>
      <c r="AF9" s="388"/>
      <c r="AG9" s="388"/>
      <c r="AH9" s="145"/>
      <c r="AI9" s="146"/>
      <c r="AJ9" s="146"/>
      <c r="AK9" s="147" t="str">
        <f>IFERROR(Tabla1[[#This Row],[Valor numerador3]]/Tabla1[[#This Row],[Valor denominador4]], " ")</f>
        <v xml:space="preserve"> </v>
      </c>
      <c r="AL9" s="146">
        <f>+Tabla1[[#This Row],[EXCELENTE]]</f>
        <v>1</v>
      </c>
      <c r="AM9" s="146"/>
      <c r="AN9" s="388"/>
      <c r="AO9" s="388"/>
      <c r="AP9" s="148"/>
      <c r="AQ9" s="149"/>
      <c r="AR9" s="149"/>
      <c r="AS9" s="147" t="str">
        <f>IFERROR(Tabla1[[#This Row],[Valor numerador11]]/Tabla1[[#This Row],[Valor denominador12]], " ")</f>
        <v xml:space="preserve"> </v>
      </c>
      <c r="AT9" s="146">
        <f>+Tabla1[[#This Row],[EXCELENTE]]</f>
        <v>1</v>
      </c>
      <c r="AU9" s="146"/>
      <c r="AV9" s="150" t="s">
        <v>704</v>
      </c>
      <c r="AW9" s="388"/>
      <c r="AX9" s="115"/>
      <c r="AY9" s="65"/>
      <c r="AZ9" s="66"/>
      <c r="BA9" s="248"/>
      <c r="BB9" s="248"/>
      <c r="BC9" s="248"/>
      <c r="BD9" s="249" t="str">
        <f>IFERROR(Tabla1[[#This Row],[Valor numerador19]]/Tabla1[[#This Row],[Valor denominador20]], " ")</f>
        <v xml:space="preserve"> </v>
      </c>
      <c r="BE9" s="250"/>
      <c r="BF9" s="248"/>
      <c r="BG9" s="248"/>
      <c r="BH9" s="248"/>
      <c r="BI9" s="248"/>
      <c r="BJ9" s="248"/>
      <c r="BK9" s="248"/>
      <c r="BL9" s="249" t="str">
        <f>IFERROR(Tabla1[[#This Row],[Valor numerador27]]/Tabla1[[#This Row],[Valor denominador28]], " ")</f>
        <v xml:space="preserve"> </v>
      </c>
      <c r="BM9" s="250">
        <f t="shared" ref="BM9:BM62" si="1">+U9</f>
        <v>1</v>
      </c>
      <c r="BN9" s="248"/>
      <c r="BO9" s="248"/>
      <c r="BP9" s="248"/>
      <c r="BQ9" s="250">
        <v>1</v>
      </c>
      <c r="BR9" s="248">
        <v>2</v>
      </c>
      <c r="BS9" s="248">
        <v>2</v>
      </c>
      <c r="BT9" s="250">
        <f>+IFERROR(Tabla1[[#This Row],[Valor numerador35]]/Tabla1[[#This Row],[Valor denominador36]], " ")</f>
        <v>1</v>
      </c>
      <c r="BU9" s="250">
        <f t="shared" ref="BU9:BU62" si="2">+U9</f>
        <v>1</v>
      </c>
      <c r="BV9" s="248" t="s">
        <v>21</v>
      </c>
      <c r="BW9" s="252" t="s">
        <v>706</v>
      </c>
      <c r="BX9" s="248"/>
      <c r="BY9" s="339">
        <f>+IFERROR(AVERAGE(Tabla1[[#This Row],[RESULTADO 21]],Tabla1[[#This Row],[RESULTADO 29]],Tabla1[[#This Row],[RESULTADO 37]]), " ")</f>
        <v>1</v>
      </c>
      <c r="BZ9" s="340">
        <f>+Tabla1[[#This Row],[PROMEDIO MENSUAL 2do TRIMESTRE]]</f>
        <v>1</v>
      </c>
      <c r="CA9" s="341" t="str">
        <f>+Tabla1[[#This Row],[DESEMPEÑO39]]</f>
        <v>EXCELENTE</v>
      </c>
      <c r="CB9" s="69"/>
      <c r="CC9" s="70"/>
      <c r="CD9" s="70"/>
      <c r="CE9" s="69" t="str">
        <f>IFERROR(Tabla1[[#This Row],[Valor numerador43]]/Tabla1[[#This Row],[Valor denominador44]], " ")</f>
        <v xml:space="preserve"> </v>
      </c>
      <c r="CF9" s="72">
        <f t="shared" ref="CF9:CF60" si="3">+U9</f>
        <v>1</v>
      </c>
      <c r="CG9" s="73"/>
      <c r="CH9" s="152"/>
      <c r="CI9" s="152"/>
      <c r="CJ9" s="69"/>
      <c r="CK9" s="70"/>
      <c r="CL9" s="70"/>
      <c r="CM9" s="69" t="str">
        <f>+IFERROR(Tabla1[[#This Row],[Valor numerador51]]/Tabla1[[#This Row],[Valor denominador52]], " ")</f>
        <v xml:space="preserve"> </v>
      </c>
      <c r="CN9" s="72">
        <f>+U9</f>
        <v>1</v>
      </c>
      <c r="CO9" s="73"/>
      <c r="CP9" s="152"/>
      <c r="CQ9" s="152"/>
      <c r="CR9" s="69">
        <v>1</v>
      </c>
      <c r="CS9" s="345">
        <v>3</v>
      </c>
      <c r="CT9" s="345">
        <v>3</v>
      </c>
      <c r="CU9" s="69">
        <f>+IFERROR(Tabla1[[#This Row],[Valor numerador59]]/Tabla1[[#This Row],[Valor denominador60]], " ")</f>
        <v>1</v>
      </c>
      <c r="CV9" s="72">
        <f t="shared" ref="CV9:CV60" si="4">+U9</f>
        <v>1</v>
      </c>
      <c r="CW9" s="346" t="s">
        <v>21</v>
      </c>
      <c r="CX9" s="347" t="s">
        <v>708</v>
      </c>
      <c r="CY9" s="71"/>
      <c r="CZ9" s="339">
        <f>+IFERROR(AVERAGE(Tabla1[[#This Row],[RESULTADO 45]],Tabla1[[#This Row],[RESULTADO 53]],Tabla1[[#This Row],[RESULTADO 61]]), " ")</f>
        <v>1</v>
      </c>
      <c r="DA9" s="340">
        <f>+Tabla1[[#This Row],[PROMEDIO MENSUAL 1er TRIMESTRE]]</f>
        <v>1</v>
      </c>
      <c r="DB9" s="372" t="str">
        <f>+Tabla1[[#This Row],[DESEMPEÑO63]]</f>
        <v>EXCELENTE</v>
      </c>
    </row>
    <row r="10" spans="1:106" ht="80.099999999999994" customHeight="1" x14ac:dyDescent="0.25">
      <c r="A10" s="11">
        <v>3</v>
      </c>
      <c r="B10" s="12" t="s">
        <v>26</v>
      </c>
      <c r="C10" s="78" t="s">
        <v>48</v>
      </c>
      <c r="D10" s="67" t="s">
        <v>49</v>
      </c>
      <c r="E10" s="400" t="s">
        <v>29</v>
      </c>
      <c r="F10" s="386" t="s">
        <v>64</v>
      </c>
      <c r="G10" s="386" t="s">
        <v>65</v>
      </c>
      <c r="H10" s="386" t="s">
        <v>52</v>
      </c>
      <c r="I10" s="386" t="s">
        <v>53</v>
      </c>
      <c r="J10" s="387">
        <v>1</v>
      </c>
      <c r="K10" s="386" t="s">
        <v>54</v>
      </c>
      <c r="L10" s="386" t="s">
        <v>66</v>
      </c>
      <c r="M10" s="125" t="s">
        <v>67</v>
      </c>
      <c r="N10" s="386" t="s">
        <v>37</v>
      </c>
      <c r="O10" s="386" t="s">
        <v>68</v>
      </c>
      <c r="P10" s="400" t="s">
        <v>32</v>
      </c>
      <c r="Q10" s="400" t="s">
        <v>32</v>
      </c>
      <c r="R10" s="403" t="s">
        <v>57</v>
      </c>
      <c r="S10" s="403" t="s">
        <v>58</v>
      </c>
      <c r="T10" s="403" t="s">
        <v>59</v>
      </c>
      <c r="U10" s="402">
        <v>1</v>
      </c>
      <c r="V10" s="386" t="s">
        <v>60</v>
      </c>
      <c r="W10" s="386" t="s">
        <v>61</v>
      </c>
      <c r="X10" s="386" t="s">
        <v>62</v>
      </c>
      <c r="Y10" s="78" t="s">
        <v>69</v>
      </c>
      <c r="Z10" s="145"/>
      <c r="AA10" s="146"/>
      <c r="AB10" s="146"/>
      <c r="AC10" s="147" t="str">
        <f>IFERROR(Tabla1[[#This Row],[Valor numerador]]/Tabla1[[#This Row],[Valor denominador]], " ")</f>
        <v xml:space="preserve"> </v>
      </c>
      <c r="AD10" s="145">
        <f t="shared" si="0"/>
        <v>1</v>
      </c>
      <c r="AE10" s="146"/>
      <c r="AF10" s="388"/>
      <c r="AG10" s="388"/>
      <c r="AH10" s="145"/>
      <c r="AI10" s="146"/>
      <c r="AJ10" s="146"/>
      <c r="AK10" s="147" t="str">
        <f>IFERROR(Tabla1[[#This Row],[Valor numerador3]]/Tabla1[[#This Row],[Valor denominador4]], " ")</f>
        <v xml:space="preserve"> </v>
      </c>
      <c r="AL10" s="146">
        <f>+Tabla1[[#This Row],[EXCELENTE]]</f>
        <v>1</v>
      </c>
      <c r="AM10" s="146"/>
      <c r="AN10" s="388"/>
      <c r="AO10" s="388"/>
      <c r="AP10" s="148">
        <v>0.25</v>
      </c>
      <c r="AQ10" s="149">
        <v>13</v>
      </c>
      <c r="AR10" s="149">
        <v>18</v>
      </c>
      <c r="AS10" s="147">
        <f>IFERROR(Tabla1[[#This Row],[Valor numerador11]]/Tabla1[[#This Row],[Valor denominador12]], " ")</f>
        <v>0.72222222222222221</v>
      </c>
      <c r="AT10" s="146">
        <f>+Tabla1[[#This Row],[EXCELENTE]]</f>
        <v>1</v>
      </c>
      <c r="AU10" s="151" t="s">
        <v>19</v>
      </c>
      <c r="AV10" s="150" t="s">
        <v>705</v>
      </c>
      <c r="AW10" s="388"/>
      <c r="AX10" s="115">
        <f t="shared" ref="AX10:AX62" si="5">+IFERROR(AVERAGE(AC10,AK10,AS10), "0")</f>
        <v>0.72222222222222221</v>
      </c>
      <c r="AY10" s="65">
        <f>+Tabla1[[#This Row],[PROMEDIO MENSUAL 3er TRIMESTRE]]</f>
        <v>0.72222222222222221</v>
      </c>
      <c r="AZ10" s="66" t="str">
        <f t="shared" ref="AZ10:AZ62" si="6">AU10</f>
        <v>REGULAR</v>
      </c>
      <c r="BA10" s="248"/>
      <c r="BB10" s="248"/>
      <c r="BC10" s="248"/>
      <c r="BD10" s="249" t="str">
        <f>IFERROR(Tabla1[[#This Row],[Valor numerador19]]/Tabla1[[#This Row],[Valor denominador20]], " ")</f>
        <v xml:space="preserve"> </v>
      </c>
      <c r="BE10" s="250"/>
      <c r="BF10" s="248"/>
      <c r="BG10" s="248"/>
      <c r="BH10" s="248"/>
      <c r="BI10" s="248"/>
      <c r="BJ10" s="248"/>
      <c r="BK10" s="248"/>
      <c r="BL10" s="249" t="str">
        <f>IFERROR(Tabla1[[#This Row],[Valor numerador27]]/Tabla1[[#This Row],[Valor denominador28]], " ")</f>
        <v xml:space="preserve"> </v>
      </c>
      <c r="BM10" s="250">
        <f t="shared" si="1"/>
        <v>1</v>
      </c>
      <c r="BN10" s="248"/>
      <c r="BO10" s="248"/>
      <c r="BP10" s="248"/>
      <c r="BQ10" s="250">
        <v>1</v>
      </c>
      <c r="BR10" s="248">
        <v>22</v>
      </c>
      <c r="BS10" s="248">
        <v>27</v>
      </c>
      <c r="BT10" s="250">
        <f>+IFERROR(Tabla1[[#This Row],[Valor numerador35]]/Tabla1[[#This Row],[Valor denominador36]], " ")</f>
        <v>0.81481481481481477</v>
      </c>
      <c r="BU10" s="250">
        <f t="shared" si="2"/>
        <v>1</v>
      </c>
      <c r="BV10" s="248" t="s">
        <v>19</v>
      </c>
      <c r="BW10" s="252" t="s">
        <v>707</v>
      </c>
      <c r="BX10" s="248"/>
      <c r="BY10" s="339">
        <f>+IFERROR(AVERAGE(Tabla1[[#This Row],[RESULTADO 21]],Tabla1[[#This Row],[RESULTADO 29]],Tabla1[[#This Row],[RESULTADO 37]]), " ")</f>
        <v>0.81481481481481477</v>
      </c>
      <c r="BZ10" s="340">
        <f>+Tabla1[[#This Row],[PROMEDIO MENSUAL 2do TRIMESTRE]]</f>
        <v>0.81481481481481477</v>
      </c>
      <c r="CA10" s="341" t="str">
        <f>+Tabla1[[#This Row],[DESEMPEÑO39]]</f>
        <v>REGULAR</v>
      </c>
      <c r="CB10" s="69"/>
      <c r="CC10" s="70"/>
      <c r="CD10" s="70"/>
      <c r="CE10" s="69" t="str">
        <f>IFERROR(Tabla1[[#This Row],[Valor numerador43]]/Tabla1[[#This Row],[Valor denominador44]], " ")</f>
        <v xml:space="preserve"> </v>
      </c>
      <c r="CF10" s="72">
        <f t="shared" si="3"/>
        <v>1</v>
      </c>
      <c r="CG10" s="73"/>
      <c r="CH10" s="152"/>
      <c r="CI10" s="152"/>
      <c r="CJ10" s="69"/>
      <c r="CK10" s="70"/>
      <c r="CL10" s="70"/>
      <c r="CM10" s="69" t="str">
        <f>+IFERROR(Tabla1[[#This Row],[Valor numerador51]]/Tabla1[[#This Row],[Valor denominador52]], " ")</f>
        <v xml:space="preserve"> </v>
      </c>
      <c r="CN10" s="72">
        <f>+U10</f>
        <v>1</v>
      </c>
      <c r="CO10" s="73"/>
      <c r="CP10" s="152"/>
      <c r="CQ10" s="152"/>
      <c r="CR10" s="69">
        <v>1</v>
      </c>
      <c r="CS10" s="345">
        <v>27</v>
      </c>
      <c r="CT10" s="345">
        <v>28</v>
      </c>
      <c r="CU10" s="69">
        <f>+IFERROR(Tabla1[[#This Row],[Valor numerador59]]/Tabla1[[#This Row],[Valor denominador60]], " ")</f>
        <v>0.9642857142857143</v>
      </c>
      <c r="CV10" s="72">
        <f t="shared" si="4"/>
        <v>1</v>
      </c>
      <c r="CW10" s="346" t="s">
        <v>20</v>
      </c>
      <c r="CX10" s="347" t="s">
        <v>709</v>
      </c>
      <c r="CY10" s="71"/>
      <c r="CZ10" s="339">
        <f>+IFERROR(AVERAGE(Tabla1[[#This Row],[RESULTADO 45]],Tabla1[[#This Row],[RESULTADO 53]],Tabla1[[#This Row],[RESULTADO 61]]), " ")</f>
        <v>0.9642857142857143</v>
      </c>
      <c r="DA10" s="340">
        <f>+Tabla1[[#This Row],[PROMEDIO MENSUAL 1er TRIMESTRE]]</f>
        <v>0.9642857142857143</v>
      </c>
      <c r="DB10" s="372" t="str">
        <f>+Tabla1[[#This Row],[DESEMPEÑO63]]</f>
        <v>BUENO</v>
      </c>
    </row>
    <row r="11" spans="1:106" ht="80.099999999999994" customHeight="1" x14ac:dyDescent="0.25">
      <c r="A11" s="11">
        <v>4</v>
      </c>
      <c r="B11" s="12" t="s">
        <v>26</v>
      </c>
      <c r="C11" s="13" t="s">
        <v>48</v>
      </c>
      <c r="D11" s="68" t="s">
        <v>70</v>
      </c>
      <c r="E11" s="10" t="s">
        <v>71</v>
      </c>
      <c r="F11" s="20" t="s">
        <v>72</v>
      </c>
      <c r="G11" s="78" t="s">
        <v>73</v>
      </c>
      <c r="H11" s="78" t="s">
        <v>74</v>
      </c>
      <c r="I11" s="78" t="s">
        <v>33</v>
      </c>
      <c r="J11" s="16">
        <v>0.15</v>
      </c>
      <c r="K11" s="78" t="s">
        <v>75</v>
      </c>
      <c r="L11" s="10" t="s">
        <v>66</v>
      </c>
      <c r="M11" s="23" t="s">
        <v>76</v>
      </c>
      <c r="N11" s="78" t="s">
        <v>37</v>
      </c>
      <c r="O11" s="78" t="s">
        <v>77</v>
      </c>
      <c r="P11" s="10" t="s">
        <v>32</v>
      </c>
      <c r="Q11" s="10" t="s">
        <v>32</v>
      </c>
      <c r="R11" s="23" t="s">
        <v>78</v>
      </c>
      <c r="S11" s="23" t="s">
        <v>79</v>
      </c>
      <c r="T11" s="23" t="s">
        <v>80</v>
      </c>
      <c r="U11" s="17" t="s">
        <v>81</v>
      </c>
      <c r="V11" s="18" t="s">
        <v>82</v>
      </c>
      <c r="W11" s="18" t="s">
        <v>82</v>
      </c>
      <c r="X11" s="18" t="s">
        <v>82</v>
      </c>
      <c r="Y11" s="18" t="s">
        <v>83</v>
      </c>
      <c r="Z11" s="145"/>
      <c r="AA11" s="146"/>
      <c r="AB11" s="146"/>
      <c r="AC11" s="147" t="str">
        <f>IFERROR(Tabla1[[#This Row],[Valor numerador]]/Tabla1[[#This Row],[Valor denominador]], " ")</f>
        <v xml:space="preserve"> </v>
      </c>
      <c r="AD11" s="145" t="str">
        <f t="shared" si="0"/>
        <v>&lt;=10%</v>
      </c>
      <c r="AE11" s="146"/>
      <c r="AF11" s="388"/>
      <c r="AG11" s="388"/>
      <c r="AH11" s="145"/>
      <c r="AI11" s="146"/>
      <c r="AJ11" s="146"/>
      <c r="AK11" s="147" t="str">
        <f>IFERROR(Tabla1[[#This Row],[Valor numerador3]]/Tabla1[[#This Row],[Valor denominador4]], " ")</f>
        <v xml:space="preserve"> </v>
      </c>
      <c r="AL11" s="146" t="str">
        <f>+Tabla1[[#This Row],[EXCELENTE]]</f>
        <v>&lt;=10%</v>
      </c>
      <c r="AM11" s="146"/>
      <c r="AN11" s="388"/>
      <c r="AO11" s="388"/>
      <c r="AP11" s="145">
        <v>0.15</v>
      </c>
      <c r="AQ11" s="146">
        <v>2</v>
      </c>
      <c r="AR11" s="146">
        <v>60</v>
      </c>
      <c r="AS11" s="147">
        <f>IFERROR(Tabla1[[#This Row],[Valor numerador11]]/Tabla1[[#This Row],[Valor denominador12]], " ")</f>
        <v>3.3333333333333333E-2</v>
      </c>
      <c r="AT11" s="146" t="str">
        <f>+Tabla1[[#This Row],[EXCELENTE]]</f>
        <v>&lt;=10%</v>
      </c>
      <c r="AU11" s="146" t="s">
        <v>21</v>
      </c>
      <c r="AV11" s="388" t="s">
        <v>724</v>
      </c>
      <c r="AW11" s="388" t="s">
        <v>725</v>
      </c>
      <c r="AX11" s="115">
        <f t="shared" si="5"/>
        <v>3.3333333333333333E-2</v>
      </c>
      <c r="AY11" s="65">
        <f>+Tabla1[[#This Row],[PROMEDIO MENSUAL 3er TRIMESTRE]]</f>
        <v>3.3333333333333333E-2</v>
      </c>
      <c r="AZ11" s="66" t="str">
        <f t="shared" si="6"/>
        <v>EXCELENTE</v>
      </c>
      <c r="BA11" s="248"/>
      <c r="BB11" s="248"/>
      <c r="BC11" s="248"/>
      <c r="BD11" s="249" t="str">
        <f>IFERROR(Tabla1[[#This Row],[Valor numerador19]]/Tabla1[[#This Row],[Valor denominador20]], " ")</f>
        <v xml:space="preserve"> </v>
      </c>
      <c r="BE11" s="250" t="str">
        <f t="shared" ref="BE11:BE62" si="7">+U11</f>
        <v>&lt;=10%</v>
      </c>
      <c r="BF11" s="248"/>
      <c r="BG11" s="248"/>
      <c r="BH11" s="248"/>
      <c r="BI11" s="248"/>
      <c r="BJ11" s="248"/>
      <c r="BK11" s="248"/>
      <c r="BL11" s="249" t="str">
        <f>IFERROR(Tabla1[[#This Row],[Valor numerador27]]/Tabla1[[#This Row],[Valor denominador28]], " ")</f>
        <v xml:space="preserve"> </v>
      </c>
      <c r="BM11" s="250" t="str">
        <f t="shared" si="1"/>
        <v>&lt;=10%</v>
      </c>
      <c r="BN11" s="253"/>
      <c r="BO11" s="254"/>
      <c r="BP11" s="254"/>
      <c r="BQ11" s="255">
        <v>0.15</v>
      </c>
      <c r="BR11" s="254">
        <v>2</v>
      </c>
      <c r="BS11" s="254">
        <v>60</v>
      </c>
      <c r="BT11" s="250">
        <f>+IFERROR(Tabla1[[#This Row],[Valor numerador35]]/Tabla1[[#This Row],[Valor denominador36]], " ")</f>
        <v>3.3333333333333333E-2</v>
      </c>
      <c r="BU11" s="250" t="str">
        <f t="shared" si="2"/>
        <v>&lt;=10%</v>
      </c>
      <c r="BV11" s="254" t="s">
        <v>732</v>
      </c>
      <c r="BW11" s="256" t="s">
        <v>733</v>
      </c>
      <c r="BX11" s="154" t="s">
        <v>734</v>
      </c>
      <c r="BY11" s="339">
        <f>+IFERROR(AVERAGE(Tabla1[[#This Row],[RESULTADO 21]],Tabla1[[#This Row],[RESULTADO 29]],Tabla1[[#This Row],[RESULTADO 37]]), " ")</f>
        <v>3.3333333333333333E-2</v>
      </c>
      <c r="BZ11" s="340">
        <f>+Tabla1[[#This Row],[PROMEDIO MENSUAL 2do TRIMESTRE]]</f>
        <v>3.3333333333333333E-2</v>
      </c>
      <c r="CA11" s="341" t="str">
        <f>+Tabla1[[#This Row],[DESEMPEÑO39]]</f>
        <v xml:space="preserve">Excelente </v>
      </c>
      <c r="CB11" s="69">
        <v>0.15</v>
      </c>
      <c r="CC11" s="70" t="s">
        <v>738</v>
      </c>
      <c r="CD11" s="70" t="s">
        <v>738</v>
      </c>
      <c r="CE11" s="69" t="str">
        <f>IFERROR(Tabla1[[#This Row],[Valor numerador43]]/Tabla1[[#This Row],[Valor denominador44]], " ")</f>
        <v xml:space="preserve"> </v>
      </c>
      <c r="CF11" s="72" t="str">
        <f t="shared" si="3"/>
        <v>&lt;=10%</v>
      </c>
      <c r="CG11" s="73" t="s">
        <v>738</v>
      </c>
      <c r="CH11" s="152" t="s">
        <v>738</v>
      </c>
      <c r="CI11" s="348" t="s">
        <v>738</v>
      </c>
      <c r="CJ11" s="69">
        <v>0.15</v>
      </c>
      <c r="CK11" s="70" t="s">
        <v>738</v>
      </c>
      <c r="CL11" s="70" t="s">
        <v>738</v>
      </c>
      <c r="CM11" s="69" t="str">
        <f>+IFERROR(Tabla1[[#This Row],[Valor numerador51]]/Tabla1[[#This Row],[Valor denominador52]], " ")</f>
        <v xml:space="preserve"> </v>
      </c>
      <c r="CN11" s="72" t="str">
        <f>+U11</f>
        <v>&lt;=10%</v>
      </c>
      <c r="CO11" s="73" t="s">
        <v>738</v>
      </c>
      <c r="CP11" s="152" t="s">
        <v>738</v>
      </c>
      <c r="CQ11" s="152" t="s">
        <v>738</v>
      </c>
      <c r="CR11" s="69">
        <v>0.15</v>
      </c>
      <c r="CS11" s="69" t="s">
        <v>738</v>
      </c>
      <c r="CT11" s="69" t="s">
        <v>738</v>
      </c>
      <c r="CU11" s="69" t="str">
        <f>+IFERROR(Tabla1[[#This Row],[Valor numerador59]]/Tabla1[[#This Row],[Valor denominador60]], " ")</f>
        <v xml:space="preserve"> </v>
      </c>
      <c r="CV11" s="72" t="str">
        <f t="shared" si="4"/>
        <v>&lt;=10%</v>
      </c>
      <c r="CW11" s="69" t="s">
        <v>738</v>
      </c>
      <c r="CX11" s="69" t="s">
        <v>738</v>
      </c>
      <c r="CY11" s="71" t="s">
        <v>738</v>
      </c>
      <c r="CZ11" s="339" t="str">
        <f>+IFERROR(AVERAGE(Tabla1[[#This Row],[RESULTADO 45]],Tabla1[[#This Row],[RESULTADO 53]],Tabla1[[#This Row],[RESULTADO 61]]), " ")</f>
        <v xml:space="preserve"> </v>
      </c>
      <c r="DA11" s="340" t="str">
        <f>+Tabla1[[#This Row],[PROMEDIO MENSUAL 1er TRIMESTRE]]</f>
        <v xml:space="preserve"> </v>
      </c>
      <c r="DB11" s="372" t="str">
        <f>+Tabla1[[#This Row],[DESEMPEÑO63]]</f>
        <v>NA</v>
      </c>
    </row>
    <row r="12" spans="1:106" ht="80.099999999999994" customHeight="1" x14ac:dyDescent="0.25">
      <c r="A12" s="11">
        <v>5</v>
      </c>
      <c r="B12" s="12" t="s">
        <v>26</v>
      </c>
      <c r="C12" s="13" t="s">
        <v>27</v>
      </c>
      <c r="D12" s="68" t="s">
        <v>70</v>
      </c>
      <c r="E12" s="400" t="s">
        <v>29</v>
      </c>
      <c r="F12" s="125" t="s">
        <v>84</v>
      </c>
      <c r="G12" s="386" t="s">
        <v>710</v>
      </c>
      <c r="H12" s="386" t="s">
        <v>39</v>
      </c>
      <c r="I12" s="386" t="s">
        <v>711</v>
      </c>
      <c r="J12" s="404">
        <v>1</v>
      </c>
      <c r="K12" s="386" t="s">
        <v>85</v>
      </c>
      <c r="L12" s="400" t="s">
        <v>35</v>
      </c>
      <c r="M12" s="386" t="s">
        <v>712</v>
      </c>
      <c r="N12" s="386" t="s">
        <v>37</v>
      </c>
      <c r="O12" s="386" t="s">
        <v>713</v>
      </c>
      <c r="P12" s="400" t="s">
        <v>86</v>
      </c>
      <c r="Q12" s="400" t="s">
        <v>39</v>
      </c>
      <c r="R12" s="403" t="s">
        <v>87</v>
      </c>
      <c r="S12" s="403" t="s">
        <v>88</v>
      </c>
      <c r="T12" s="403" t="s">
        <v>89</v>
      </c>
      <c r="U12" s="403" t="s">
        <v>90</v>
      </c>
      <c r="V12" s="386" t="s">
        <v>91</v>
      </c>
      <c r="W12" s="386" t="s">
        <v>714</v>
      </c>
      <c r="X12" s="386" t="s">
        <v>92</v>
      </c>
      <c r="Y12" s="386" t="s">
        <v>93</v>
      </c>
      <c r="Z12" s="145">
        <v>1</v>
      </c>
      <c r="AA12" s="146">
        <v>301</v>
      </c>
      <c r="AB12" s="146">
        <v>309</v>
      </c>
      <c r="AC12" s="147">
        <f>IFERROR(Tabla1[[#This Row],[Valor numerador]]/Tabla1[[#This Row],[Valor denominador]], " ")</f>
        <v>0.97411003236245952</v>
      </c>
      <c r="AD12" s="145" t="str">
        <f t="shared" si="0"/>
        <v>(= 100%)</v>
      </c>
      <c r="AE12" s="146" t="s">
        <v>20</v>
      </c>
      <c r="AF12" s="388" t="s">
        <v>720</v>
      </c>
      <c r="AG12" s="388"/>
      <c r="AH12" s="145">
        <v>1</v>
      </c>
      <c r="AI12" s="146">
        <v>208</v>
      </c>
      <c r="AJ12" s="146">
        <v>232</v>
      </c>
      <c r="AK12" s="147">
        <f>IFERROR(Tabla1[[#This Row],[Valor numerador3]]/Tabla1[[#This Row],[Valor denominador4]], " ")</f>
        <v>0.89655172413793105</v>
      </c>
      <c r="AL12" s="146" t="str">
        <f>+Tabla1[[#This Row],[EXCELENTE]]</f>
        <v>(= 100%)</v>
      </c>
      <c r="AM12" s="146" t="s">
        <v>20</v>
      </c>
      <c r="AN12" s="388" t="s">
        <v>722</v>
      </c>
      <c r="AO12" s="388"/>
      <c r="AP12" s="145">
        <v>1</v>
      </c>
      <c r="AQ12" s="146">
        <v>211</v>
      </c>
      <c r="AR12" s="146">
        <v>226</v>
      </c>
      <c r="AS12" s="147">
        <f>IFERROR(Tabla1[[#This Row],[Valor numerador11]]/Tabla1[[#This Row],[Valor denominador12]], " ")</f>
        <v>0.9336283185840708</v>
      </c>
      <c r="AT12" s="146" t="str">
        <f>+Tabla1[[#This Row],[EXCELENTE]]</f>
        <v>(= 100%)</v>
      </c>
      <c r="AU12" s="146" t="s">
        <v>20</v>
      </c>
      <c r="AV12" s="388" t="s">
        <v>726</v>
      </c>
      <c r="AW12" s="388"/>
      <c r="AX12" s="115">
        <f t="shared" si="5"/>
        <v>0.93476335836148705</v>
      </c>
      <c r="AY12" s="65">
        <f>+Tabla1[[#This Row],[PROMEDIO MENSUAL 3er TRIMESTRE]]</f>
        <v>0.93476335836148705</v>
      </c>
      <c r="AZ12" s="66" t="str">
        <f t="shared" si="6"/>
        <v>BUENO</v>
      </c>
      <c r="BA12" s="257">
        <v>1</v>
      </c>
      <c r="BB12" s="258">
        <v>207</v>
      </c>
      <c r="BC12" s="258">
        <v>221</v>
      </c>
      <c r="BD12" s="249">
        <f>IFERROR(Tabla1[[#This Row],[Valor numerador19]]/Tabla1[[#This Row],[Valor denominador20]], " ")</f>
        <v>0.93665158371040724</v>
      </c>
      <c r="BE12" s="250" t="str">
        <f t="shared" si="7"/>
        <v>(= 100%)</v>
      </c>
      <c r="BF12" s="248" t="s">
        <v>20</v>
      </c>
      <c r="BG12" s="259" t="s">
        <v>728</v>
      </c>
      <c r="BH12" s="260"/>
      <c r="BI12" s="257">
        <v>1</v>
      </c>
      <c r="BJ12" s="258">
        <v>316</v>
      </c>
      <c r="BK12" s="258">
        <v>330</v>
      </c>
      <c r="BL12" s="249">
        <f>IFERROR(Tabla1[[#This Row],[Valor numerador27]]/Tabla1[[#This Row],[Valor denominador28]], " ")</f>
        <v>0.95757575757575752</v>
      </c>
      <c r="BM12" s="250" t="str">
        <f t="shared" si="1"/>
        <v>(= 100%)</v>
      </c>
      <c r="BN12" s="254" t="s">
        <v>20</v>
      </c>
      <c r="BO12" s="261" t="s">
        <v>730</v>
      </c>
      <c r="BP12" s="262"/>
      <c r="BQ12" s="263">
        <v>1</v>
      </c>
      <c r="BR12" s="264">
        <v>203</v>
      </c>
      <c r="BS12" s="264">
        <v>212</v>
      </c>
      <c r="BT12" s="250">
        <f>+IFERROR(Tabla1[[#This Row],[Valor numerador35]]/Tabla1[[#This Row],[Valor denominador36]], " ")</f>
        <v>0.95754716981132071</v>
      </c>
      <c r="BU12" s="250" t="str">
        <f t="shared" si="2"/>
        <v>(= 100%)</v>
      </c>
      <c r="BV12" s="254" t="s">
        <v>20</v>
      </c>
      <c r="BW12" s="261" t="s">
        <v>735</v>
      </c>
      <c r="BX12" s="262"/>
      <c r="BY12" s="339">
        <f>+IFERROR(AVERAGE(Tabla1[[#This Row],[RESULTADO 21]],Tabla1[[#This Row],[RESULTADO 29]],Tabla1[[#This Row],[RESULTADO 37]]), " ")</f>
        <v>0.95059150369916179</v>
      </c>
      <c r="BZ12" s="340">
        <f>+Tabla1[[#This Row],[PROMEDIO MENSUAL 2do TRIMESTRE]]</f>
        <v>0.95059150369916179</v>
      </c>
      <c r="CA12" s="341" t="str">
        <f>+Tabla1[[#This Row],[DESEMPEÑO39]]</f>
        <v>BUENO</v>
      </c>
      <c r="CB12" s="69">
        <v>1</v>
      </c>
      <c r="CC12" s="70">
        <v>297</v>
      </c>
      <c r="CD12" s="70">
        <v>339</v>
      </c>
      <c r="CE12" s="69">
        <f>IFERROR(Tabla1[[#This Row],[Valor numerador43]]/Tabla1[[#This Row],[Valor denominador44]], " ")</f>
        <v>0.87610619469026552</v>
      </c>
      <c r="CF12" s="72" t="str">
        <f t="shared" si="3"/>
        <v>(= 100%)</v>
      </c>
      <c r="CG12" s="72" t="s">
        <v>20</v>
      </c>
      <c r="CH12" s="152" t="s">
        <v>739</v>
      </c>
      <c r="CI12" s="349"/>
      <c r="CJ12" s="69">
        <v>1</v>
      </c>
      <c r="CK12" s="70">
        <v>300</v>
      </c>
      <c r="CL12" s="70">
        <v>356</v>
      </c>
      <c r="CM12" s="69">
        <f>+IFERROR(Tabla1[[#This Row],[Valor numerador51]]/Tabla1[[#This Row],[Valor denominador52]], " ")</f>
        <v>0.84269662921348309</v>
      </c>
      <c r="CN12" s="72" t="str">
        <f>+U12</f>
        <v>(= 100%)</v>
      </c>
      <c r="CO12" s="73" t="s">
        <v>19</v>
      </c>
      <c r="CP12" s="152" t="s">
        <v>741</v>
      </c>
      <c r="CQ12" s="71"/>
      <c r="CR12" s="69">
        <v>1</v>
      </c>
      <c r="CS12" s="70">
        <v>246</v>
      </c>
      <c r="CT12" s="70">
        <v>314</v>
      </c>
      <c r="CU12" s="69">
        <f>+IFERROR(Tabla1[[#This Row],[Valor numerador59]]/Tabla1[[#This Row],[Valor denominador60]], " ")</f>
        <v>0.78343949044585992</v>
      </c>
      <c r="CV12" s="72" t="str">
        <f t="shared" si="4"/>
        <v>(= 100%)</v>
      </c>
      <c r="CW12" s="73" t="s">
        <v>19</v>
      </c>
      <c r="CX12" s="155" t="s">
        <v>743</v>
      </c>
      <c r="CY12" s="71" t="s">
        <v>744</v>
      </c>
      <c r="CZ12" s="339">
        <f>+IFERROR(AVERAGE(Tabla1[[#This Row],[RESULTADO 45]],Tabla1[[#This Row],[RESULTADO 53]],Tabla1[[#This Row],[RESULTADO 61]]), " ")</f>
        <v>0.83408077144986947</v>
      </c>
      <c r="DA12" s="340">
        <f>+Tabla1[[#This Row],[PROMEDIO MENSUAL 1er TRIMESTRE]]</f>
        <v>0.83408077144986947</v>
      </c>
      <c r="DB12" s="372" t="str">
        <f>+Tabla1[[#This Row],[DESEMPEÑO63]]</f>
        <v>REGULAR</v>
      </c>
    </row>
    <row r="13" spans="1:106" ht="80.099999999999994" customHeight="1" x14ac:dyDescent="0.25">
      <c r="A13" s="11">
        <v>6</v>
      </c>
      <c r="B13" s="12" t="s">
        <v>26</v>
      </c>
      <c r="C13" s="13" t="s">
        <v>27</v>
      </c>
      <c r="D13" s="68" t="s">
        <v>70</v>
      </c>
      <c r="E13" s="10" t="s">
        <v>29</v>
      </c>
      <c r="F13" s="20" t="s">
        <v>94</v>
      </c>
      <c r="G13" s="78" t="s">
        <v>715</v>
      </c>
      <c r="H13" s="78" t="s">
        <v>39</v>
      </c>
      <c r="I13" s="78" t="s">
        <v>716</v>
      </c>
      <c r="J13" s="24">
        <v>1</v>
      </c>
      <c r="K13" s="78" t="s">
        <v>95</v>
      </c>
      <c r="L13" s="78" t="s">
        <v>35</v>
      </c>
      <c r="M13" s="78" t="s">
        <v>96</v>
      </c>
      <c r="N13" s="78" t="s">
        <v>37</v>
      </c>
      <c r="O13" s="78" t="s">
        <v>97</v>
      </c>
      <c r="P13" s="78" t="s">
        <v>98</v>
      </c>
      <c r="Q13" s="78" t="s">
        <v>39</v>
      </c>
      <c r="R13" s="33" t="s">
        <v>87</v>
      </c>
      <c r="S13" s="21" t="s">
        <v>88</v>
      </c>
      <c r="T13" s="21" t="s">
        <v>89</v>
      </c>
      <c r="U13" s="21" t="s">
        <v>90</v>
      </c>
      <c r="V13" s="78" t="s">
        <v>99</v>
      </c>
      <c r="W13" s="18" t="s">
        <v>714</v>
      </c>
      <c r="X13" s="18" t="s">
        <v>92</v>
      </c>
      <c r="Y13" s="18" t="s">
        <v>93</v>
      </c>
      <c r="Z13" s="145">
        <v>1</v>
      </c>
      <c r="AA13" s="146">
        <v>720</v>
      </c>
      <c r="AB13" s="146">
        <v>720</v>
      </c>
      <c r="AC13" s="147">
        <f>IFERROR(Tabla1[[#This Row],[Valor numerador]]/Tabla1[[#This Row],[Valor denominador]], " ")</f>
        <v>1</v>
      </c>
      <c r="AD13" s="145" t="str">
        <f t="shared" si="0"/>
        <v>(= 100%)</v>
      </c>
      <c r="AE13" s="146" t="s">
        <v>21</v>
      </c>
      <c r="AF13" s="388" t="s">
        <v>721</v>
      </c>
      <c r="AG13" s="388"/>
      <c r="AH13" s="145">
        <v>1</v>
      </c>
      <c r="AI13" s="146">
        <v>720</v>
      </c>
      <c r="AJ13" s="146">
        <v>720</v>
      </c>
      <c r="AK13" s="147">
        <f>IFERROR(Tabla1[[#This Row],[Valor numerador3]]/Tabla1[[#This Row],[Valor denominador4]], " ")</f>
        <v>1</v>
      </c>
      <c r="AL13" s="146" t="str">
        <f>+Tabla1[[#This Row],[EXCELENTE]]</f>
        <v>(= 100%)</v>
      </c>
      <c r="AM13" s="146" t="s">
        <v>21</v>
      </c>
      <c r="AN13" s="388" t="s">
        <v>723</v>
      </c>
      <c r="AO13" s="388"/>
      <c r="AP13" s="145">
        <v>1</v>
      </c>
      <c r="AQ13" s="146">
        <v>720</v>
      </c>
      <c r="AR13" s="146">
        <v>720</v>
      </c>
      <c r="AS13" s="147">
        <f>IFERROR(Tabla1[[#This Row],[Valor numerador11]]/Tabla1[[#This Row],[Valor denominador12]], " ")</f>
        <v>1</v>
      </c>
      <c r="AT13" s="146" t="str">
        <f>+Tabla1[[#This Row],[EXCELENTE]]</f>
        <v>(= 100%)</v>
      </c>
      <c r="AU13" s="146" t="s">
        <v>21</v>
      </c>
      <c r="AV13" s="388" t="s">
        <v>727</v>
      </c>
      <c r="AW13" s="388"/>
      <c r="AX13" s="115">
        <f t="shared" si="5"/>
        <v>1</v>
      </c>
      <c r="AY13" s="65">
        <f>+Tabla1[[#This Row],[PROMEDIO MENSUAL 3er TRIMESTRE]]</f>
        <v>1</v>
      </c>
      <c r="AZ13" s="66" t="str">
        <f t="shared" si="6"/>
        <v>EXCELENTE</v>
      </c>
      <c r="BA13" s="257">
        <v>1</v>
      </c>
      <c r="BB13" s="258">
        <v>720</v>
      </c>
      <c r="BC13" s="258">
        <v>720</v>
      </c>
      <c r="BD13" s="249">
        <f>IFERROR(Tabla1[[#This Row],[Valor numerador19]]/Tabla1[[#This Row],[Valor denominador20]], " ")</f>
        <v>1</v>
      </c>
      <c r="BE13" s="250" t="str">
        <f t="shared" si="7"/>
        <v>(= 100%)</v>
      </c>
      <c r="BF13" s="248" t="s">
        <v>21</v>
      </c>
      <c r="BG13" s="259" t="s">
        <v>729</v>
      </c>
      <c r="BH13" s="260"/>
      <c r="BI13" s="257">
        <v>1</v>
      </c>
      <c r="BJ13" s="258">
        <v>720</v>
      </c>
      <c r="BK13" s="258">
        <v>720</v>
      </c>
      <c r="BL13" s="249">
        <f>IFERROR(Tabla1[[#This Row],[Valor numerador27]]/Tabla1[[#This Row],[Valor denominador28]], " ")</f>
        <v>1</v>
      </c>
      <c r="BM13" s="250" t="str">
        <f t="shared" si="1"/>
        <v>(= 100%)</v>
      </c>
      <c r="BN13" s="254" t="s">
        <v>21</v>
      </c>
      <c r="BO13" s="261" t="s">
        <v>731</v>
      </c>
      <c r="BP13" s="262"/>
      <c r="BQ13" s="263">
        <v>1</v>
      </c>
      <c r="BR13" s="264">
        <v>720</v>
      </c>
      <c r="BS13" s="264">
        <v>720</v>
      </c>
      <c r="BT13" s="250">
        <f>+IFERROR(Tabla1[[#This Row],[Valor numerador35]]/Tabla1[[#This Row],[Valor denominador36]], " ")</f>
        <v>1</v>
      </c>
      <c r="BU13" s="250" t="str">
        <f t="shared" si="2"/>
        <v>(= 100%)</v>
      </c>
      <c r="BV13" s="254" t="s">
        <v>732</v>
      </c>
      <c r="BW13" s="261" t="s">
        <v>736</v>
      </c>
      <c r="BX13" s="262"/>
      <c r="BY13" s="339">
        <f>+IFERROR(AVERAGE(Tabla1[[#This Row],[RESULTADO 21]],Tabla1[[#This Row],[RESULTADO 29]],Tabla1[[#This Row],[RESULTADO 37]]), " ")</f>
        <v>1</v>
      </c>
      <c r="BZ13" s="340">
        <f>+Tabla1[[#This Row],[PROMEDIO MENSUAL 2do TRIMESTRE]]</f>
        <v>1</v>
      </c>
      <c r="CA13" s="341" t="str">
        <f>+Tabla1[[#This Row],[DESEMPEÑO39]]</f>
        <v xml:space="preserve">Excelente </v>
      </c>
      <c r="CB13" s="69">
        <v>1</v>
      </c>
      <c r="CC13" s="70">
        <v>720</v>
      </c>
      <c r="CD13" s="70">
        <v>720</v>
      </c>
      <c r="CE13" s="69">
        <f>IFERROR(Tabla1[[#This Row],[Valor numerador43]]/Tabla1[[#This Row],[Valor denominador44]], " ")</f>
        <v>1</v>
      </c>
      <c r="CF13" s="72" t="str">
        <f t="shared" si="3"/>
        <v>(= 100%)</v>
      </c>
      <c r="CG13" s="72" t="s">
        <v>21</v>
      </c>
      <c r="CH13" s="155" t="s">
        <v>740</v>
      </c>
      <c r="CI13" s="349"/>
      <c r="CJ13" s="69">
        <v>1</v>
      </c>
      <c r="CK13" s="70">
        <v>720</v>
      </c>
      <c r="CL13" s="70">
        <v>720</v>
      </c>
      <c r="CM13" s="69">
        <f>+IFERROR(Tabla1[[#This Row],[Valor numerador51]]/Tabla1[[#This Row],[Valor denominador52]], " ")</f>
        <v>1</v>
      </c>
      <c r="CN13" s="72" t="str">
        <f t="shared" ref="CN13:CN60" si="8">+U13</f>
        <v>(= 100%)</v>
      </c>
      <c r="CO13" s="73" t="s">
        <v>21</v>
      </c>
      <c r="CP13" s="155" t="s">
        <v>742</v>
      </c>
      <c r="CQ13" s="71"/>
      <c r="CR13" s="69">
        <v>1</v>
      </c>
      <c r="CS13" s="70">
        <v>720</v>
      </c>
      <c r="CT13" s="70">
        <v>720</v>
      </c>
      <c r="CU13" s="69">
        <f>+IFERROR(Tabla1[[#This Row],[Valor numerador59]]/Tabla1[[#This Row],[Valor denominador60]], " ")</f>
        <v>1</v>
      </c>
      <c r="CV13" s="72" t="str">
        <f t="shared" si="4"/>
        <v>(= 100%)</v>
      </c>
      <c r="CW13" s="73" t="s">
        <v>21</v>
      </c>
      <c r="CX13" s="155" t="s">
        <v>745</v>
      </c>
      <c r="CY13" s="71"/>
      <c r="CZ13" s="339">
        <f>+IFERROR(AVERAGE(Tabla1[[#This Row],[RESULTADO 45]],Tabla1[[#This Row],[RESULTADO 53]],Tabla1[[#This Row],[RESULTADO 61]]), " ")</f>
        <v>1</v>
      </c>
      <c r="DA13" s="340">
        <f>+Tabla1[[#This Row],[PROMEDIO MENSUAL 1er TRIMESTRE]]</f>
        <v>1</v>
      </c>
      <c r="DB13" s="372" t="str">
        <f>+Tabla1[[#This Row],[DESEMPEÑO63]]</f>
        <v>EXCELENTE</v>
      </c>
    </row>
    <row r="14" spans="1:106" ht="80.099999999999994" customHeight="1" x14ac:dyDescent="0.25">
      <c r="A14" s="11">
        <v>7</v>
      </c>
      <c r="B14" s="12" t="s">
        <v>26</v>
      </c>
      <c r="C14" s="13" t="s">
        <v>103</v>
      </c>
      <c r="D14" s="68" t="s">
        <v>70</v>
      </c>
      <c r="E14" s="400" t="s">
        <v>71</v>
      </c>
      <c r="F14" s="386" t="s">
        <v>104</v>
      </c>
      <c r="G14" s="386" t="s">
        <v>105</v>
      </c>
      <c r="H14" s="386" t="s">
        <v>32</v>
      </c>
      <c r="I14" s="386" t="s">
        <v>106</v>
      </c>
      <c r="J14" s="404">
        <v>1</v>
      </c>
      <c r="K14" s="386" t="s">
        <v>107</v>
      </c>
      <c r="L14" s="386" t="s">
        <v>35</v>
      </c>
      <c r="M14" s="386" t="s">
        <v>717</v>
      </c>
      <c r="N14" s="386" t="s">
        <v>37</v>
      </c>
      <c r="O14" s="386" t="s">
        <v>108</v>
      </c>
      <c r="P14" s="386" t="s">
        <v>109</v>
      </c>
      <c r="Q14" s="386" t="s">
        <v>39</v>
      </c>
      <c r="R14" s="403" t="s">
        <v>600</v>
      </c>
      <c r="S14" s="403" t="s">
        <v>601</v>
      </c>
      <c r="T14" s="403" t="s">
        <v>602</v>
      </c>
      <c r="U14" s="403" t="s">
        <v>43</v>
      </c>
      <c r="V14" s="386" t="s">
        <v>112</v>
      </c>
      <c r="W14" s="386" t="s">
        <v>113</v>
      </c>
      <c r="X14" s="386" t="s">
        <v>113</v>
      </c>
      <c r="Y14" s="386" t="s">
        <v>114</v>
      </c>
      <c r="Z14" s="145"/>
      <c r="AA14" s="146"/>
      <c r="AB14" s="146"/>
      <c r="AC14" s="147" t="str">
        <f>IFERROR(Tabla1[[#This Row],[Valor numerador]]/Tabla1[[#This Row],[Valor denominador]], " ")</f>
        <v xml:space="preserve"> </v>
      </c>
      <c r="AD14" s="145" t="str">
        <f t="shared" si="0"/>
        <v>(=100%)</v>
      </c>
      <c r="AE14" s="146"/>
      <c r="AF14" s="388"/>
      <c r="AG14" s="388"/>
      <c r="AH14" s="145"/>
      <c r="AI14" s="146"/>
      <c r="AJ14" s="146"/>
      <c r="AK14" s="147" t="str">
        <f>IFERROR(Tabla1[[#This Row],[Valor numerador3]]/Tabla1[[#This Row],[Valor denominador4]], " ")</f>
        <v xml:space="preserve"> </v>
      </c>
      <c r="AL14" s="146" t="str">
        <f>+Tabla1[[#This Row],[EXCELENTE]]</f>
        <v>(=100%)</v>
      </c>
      <c r="AM14" s="146"/>
      <c r="AN14" s="388"/>
      <c r="AO14" s="388"/>
      <c r="AP14" s="145"/>
      <c r="AQ14" s="146"/>
      <c r="AR14" s="146"/>
      <c r="AS14" s="147">
        <v>0.71</v>
      </c>
      <c r="AT14" s="146" t="str">
        <f>+Tabla1[[#This Row],[EXCELENTE]]</f>
        <v>(=100%)</v>
      </c>
      <c r="AU14" s="146" t="s">
        <v>19</v>
      </c>
      <c r="AV14" s="388" t="s">
        <v>582</v>
      </c>
      <c r="AW14" s="388"/>
      <c r="AX14" s="115">
        <f t="shared" si="5"/>
        <v>0.71</v>
      </c>
      <c r="AY14" s="65">
        <f>+Tabla1[[#This Row],[PROMEDIO MENSUAL 3er TRIMESTRE]]</f>
        <v>0.71</v>
      </c>
      <c r="AZ14" s="66" t="str">
        <f t="shared" si="6"/>
        <v>REGULAR</v>
      </c>
      <c r="BA14" s="257"/>
      <c r="BB14" s="258"/>
      <c r="BC14" s="258"/>
      <c r="BD14" s="249" t="str">
        <f>IFERROR(Tabla1[[#This Row],[Valor numerador19]]/Tabla1[[#This Row],[Valor denominador20]], " ")</f>
        <v xml:space="preserve"> </v>
      </c>
      <c r="BE14" s="250" t="str">
        <f t="shared" si="7"/>
        <v>(=100%)</v>
      </c>
      <c r="BF14" s="248"/>
      <c r="BG14" s="259"/>
      <c r="BH14" s="260"/>
      <c r="BI14" s="257"/>
      <c r="BJ14" s="258"/>
      <c r="BK14" s="258"/>
      <c r="BL14" s="249" t="str">
        <f>IFERROR(Tabla1[[#This Row],[Valor numerador27]]/Tabla1[[#This Row],[Valor denominador28]], " ")</f>
        <v xml:space="preserve"> </v>
      </c>
      <c r="BM14" s="250" t="str">
        <f t="shared" si="1"/>
        <v>(=100%)</v>
      </c>
      <c r="BN14" s="265"/>
      <c r="BO14" s="266"/>
      <c r="BP14" s="262"/>
      <c r="BQ14" s="263">
        <v>1</v>
      </c>
      <c r="BR14" s="264">
        <v>0</v>
      </c>
      <c r="BS14" s="264">
        <v>0</v>
      </c>
      <c r="BT14" s="250">
        <v>0.87</v>
      </c>
      <c r="BU14" s="250" t="str">
        <f t="shared" si="2"/>
        <v>(=100%)</v>
      </c>
      <c r="BV14" s="263" t="s">
        <v>20</v>
      </c>
      <c r="BW14" s="267" t="s">
        <v>582</v>
      </c>
      <c r="BX14" s="262"/>
      <c r="BY14" s="339">
        <f>+IFERROR(AVERAGE(Tabla1[[#This Row],[RESULTADO 21]],Tabla1[[#This Row],[RESULTADO 29]],Tabla1[[#This Row],[RESULTADO 37]]), " ")</f>
        <v>0.87</v>
      </c>
      <c r="BZ14" s="340">
        <f>+Tabla1[[#This Row],[PROMEDIO MENSUAL 2do TRIMESTRE]]</f>
        <v>0.87</v>
      </c>
      <c r="CA14" s="341" t="str">
        <f>+Tabla1[[#This Row],[DESEMPEÑO39]]</f>
        <v>BUENO</v>
      </c>
      <c r="CB14" s="69">
        <v>1</v>
      </c>
      <c r="CC14" s="70"/>
      <c r="CD14" s="70"/>
      <c r="CE14" s="69" t="str">
        <f>IFERROR(Tabla1[[#This Row],[Valor numerador43]]/Tabla1[[#This Row],[Valor denominador44]], " ")</f>
        <v xml:space="preserve"> </v>
      </c>
      <c r="CF14" s="72" t="str">
        <f t="shared" si="3"/>
        <v>(=100%)</v>
      </c>
      <c r="CG14" s="73"/>
      <c r="CH14" s="155"/>
      <c r="CI14" s="349"/>
      <c r="CJ14" s="69">
        <v>1</v>
      </c>
      <c r="CK14" s="70"/>
      <c r="CL14" s="70"/>
      <c r="CM14" s="69" t="str">
        <f>+IFERROR(Tabla1[[#This Row],[Valor numerador51]]/Tabla1[[#This Row],[Valor denominador52]], " ")</f>
        <v xml:space="preserve"> </v>
      </c>
      <c r="CN14" s="72" t="str">
        <f t="shared" si="8"/>
        <v>(=100%)</v>
      </c>
      <c r="CO14" s="73"/>
      <c r="CP14" s="155"/>
      <c r="CQ14" s="71"/>
      <c r="CR14" s="69">
        <v>1</v>
      </c>
      <c r="CS14" s="70">
        <v>95</v>
      </c>
      <c r="CT14" s="70">
        <v>100</v>
      </c>
      <c r="CU14" s="69">
        <f>+IFERROR(Tabla1[[#This Row],[Valor numerador59]]/Tabla1[[#This Row],[Valor denominador60]], " ")</f>
        <v>0.95</v>
      </c>
      <c r="CV14" s="72" t="str">
        <f t="shared" si="4"/>
        <v>(=100%)</v>
      </c>
      <c r="CW14" s="73" t="s">
        <v>20</v>
      </c>
      <c r="CX14" s="155" t="s">
        <v>746</v>
      </c>
      <c r="CY14" s="71"/>
      <c r="CZ14" s="339">
        <f>+IFERROR(AVERAGE(Tabla1[[#This Row],[RESULTADO 45]],Tabla1[[#This Row],[RESULTADO 53]],Tabla1[[#This Row],[RESULTADO 61]]), " ")</f>
        <v>0.95</v>
      </c>
      <c r="DA14" s="340">
        <f>+Tabla1[[#This Row],[PROMEDIO MENSUAL 1er TRIMESTRE]]</f>
        <v>0.95</v>
      </c>
      <c r="DB14" s="372" t="str">
        <f>+Tabla1[[#This Row],[DESEMPEÑO63]]</f>
        <v>BUENO</v>
      </c>
    </row>
    <row r="15" spans="1:106" ht="80.099999999999994" customHeight="1" x14ac:dyDescent="0.25">
      <c r="A15" s="11">
        <v>8</v>
      </c>
      <c r="B15" s="12" t="s">
        <v>26</v>
      </c>
      <c r="C15" s="13" t="s">
        <v>103</v>
      </c>
      <c r="D15" s="68" t="s">
        <v>70</v>
      </c>
      <c r="E15" s="10" t="s">
        <v>71</v>
      </c>
      <c r="F15" s="20" t="s">
        <v>115</v>
      </c>
      <c r="G15" s="78" t="s">
        <v>116</v>
      </c>
      <c r="H15" s="78" t="s">
        <v>32</v>
      </c>
      <c r="I15" s="78" t="s">
        <v>106</v>
      </c>
      <c r="J15" s="24">
        <v>1</v>
      </c>
      <c r="K15" s="78" t="s">
        <v>107</v>
      </c>
      <c r="L15" s="78" t="s">
        <v>35</v>
      </c>
      <c r="M15" s="78" t="s">
        <v>718</v>
      </c>
      <c r="N15" s="78" t="s">
        <v>37</v>
      </c>
      <c r="O15" s="78" t="s">
        <v>108</v>
      </c>
      <c r="P15" s="78" t="s">
        <v>109</v>
      </c>
      <c r="Q15" s="78" t="s">
        <v>39</v>
      </c>
      <c r="R15" s="33" t="s">
        <v>600</v>
      </c>
      <c r="S15" s="21" t="s">
        <v>601</v>
      </c>
      <c r="T15" s="21" t="s">
        <v>602</v>
      </c>
      <c r="U15" s="21" t="s">
        <v>43</v>
      </c>
      <c r="V15" s="78" t="s">
        <v>112</v>
      </c>
      <c r="W15" s="18" t="s">
        <v>113</v>
      </c>
      <c r="X15" s="18" t="s">
        <v>113</v>
      </c>
      <c r="Y15" s="18" t="s">
        <v>114</v>
      </c>
      <c r="Z15" s="145"/>
      <c r="AA15" s="146"/>
      <c r="AB15" s="146"/>
      <c r="AC15" s="147" t="str">
        <f>IFERROR(Tabla1[[#This Row],[Valor numerador]]/Tabla1[[#This Row],[Valor denominador]], " ")</f>
        <v xml:space="preserve"> </v>
      </c>
      <c r="AD15" s="145" t="str">
        <f t="shared" si="0"/>
        <v>(=100%)</v>
      </c>
      <c r="AE15" s="146"/>
      <c r="AF15" s="388"/>
      <c r="AG15" s="388"/>
      <c r="AH15" s="145"/>
      <c r="AI15" s="146"/>
      <c r="AJ15" s="146"/>
      <c r="AK15" s="147" t="str">
        <f>IFERROR(Tabla1[[#This Row],[Valor numerador3]]/Tabla1[[#This Row],[Valor denominador4]], " ")</f>
        <v xml:space="preserve"> </v>
      </c>
      <c r="AL15" s="146" t="str">
        <f>+Tabla1[[#This Row],[EXCELENTE]]</f>
        <v>(=100%)</v>
      </c>
      <c r="AM15" s="146"/>
      <c r="AN15" s="388"/>
      <c r="AO15" s="388"/>
      <c r="AP15" s="145"/>
      <c r="AQ15" s="146"/>
      <c r="AR15" s="146"/>
      <c r="AS15" s="147">
        <v>0.71</v>
      </c>
      <c r="AT15" s="146" t="str">
        <f>+Tabla1[[#This Row],[EXCELENTE]]</f>
        <v>(=100%)</v>
      </c>
      <c r="AU15" s="146" t="s">
        <v>19</v>
      </c>
      <c r="AV15" s="388" t="s">
        <v>583</v>
      </c>
      <c r="AW15" s="388"/>
      <c r="AX15" s="115">
        <f t="shared" si="5"/>
        <v>0.71</v>
      </c>
      <c r="AY15" s="65">
        <f>+Tabla1[[#This Row],[PROMEDIO MENSUAL 3er TRIMESTRE]]</f>
        <v>0.71</v>
      </c>
      <c r="AZ15" s="66" t="s">
        <v>19</v>
      </c>
      <c r="BA15" s="257"/>
      <c r="BB15" s="258"/>
      <c r="BC15" s="258"/>
      <c r="BD15" s="249" t="str">
        <f>IFERROR(Tabla1[[#This Row],[Valor numerador19]]/Tabla1[[#This Row],[Valor denominador20]], " ")</f>
        <v xml:space="preserve"> </v>
      </c>
      <c r="BE15" s="250" t="str">
        <f t="shared" si="7"/>
        <v>(=100%)</v>
      </c>
      <c r="BF15" s="257"/>
      <c r="BG15" s="259"/>
      <c r="BH15" s="248"/>
      <c r="BI15" s="257"/>
      <c r="BJ15" s="258"/>
      <c r="BK15" s="258"/>
      <c r="BL15" s="249" t="str">
        <f>IFERROR(Tabla1[[#This Row],[Valor numerador27]]/Tabla1[[#This Row],[Valor denominador28]], " ")</f>
        <v xml:space="preserve"> </v>
      </c>
      <c r="BM15" s="250" t="str">
        <f t="shared" si="1"/>
        <v>(=100%)</v>
      </c>
      <c r="BN15" s="265"/>
      <c r="BO15" s="266"/>
      <c r="BP15" s="262"/>
      <c r="BQ15" s="263">
        <v>1</v>
      </c>
      <c r="BR15" s="264">
        <v>0</v>
      </c>
      <c r="BS15" s="264">
        <v>0</v>
      </c>
      <c r="BT15" s="250">
        <v>0.56000000000000005</v>
      </c>
      <c r="BU15" s="250" t="str">
        <f t="shared" si="2"/>
        <v>(=100%)</v>
      </c>
      <c r="BV15" s="268" t="s">
        <v>18</v>
      </c>
      <c r="BW15" s="267" t="s">
        <v>583</v>
      </c>
      <c r="BX15" s="262"/>
      <c r="BY15" s="339">
        <f>+IFERROR(AVERAGE(Tabla1[[#This Row],[RESULTADO 21]],Tabla1[[#This Row],[RESULTADO 29]],Tabla1[[#This Row],[RESULTADO 37]]), " ")</f>
        <v>0.56000000000000005</v>
      </c>
      <c r="BZ15" s="340">
        <f>+Tabla1[[#This Row],[PROMEDIO MENSUAL 2do TRIMESTRE]]</f>
        <v>0.56000000000000005</v>
      </c>
      <c r="CA15" s="341" t="str">
        <f>+Tabla1[[#This Row],[DESEMPEÑO39]]</f>
        <v>MALO</v>
      </c>
      <c r="CB15" s="69">
        <v>1</v>
      </c>
      <c r="CC15" s="70"/>
      <c r="CD15" s="70"/>
      <c r="CE15" s="69" t="str">
        <f>IFERROR(Tabla1[[#This Row],[Valor numerador43]]/Tabla1[[#This Row],[Valor denominador44]], " ")</f>
        <v xml:space="preserve"> </v>
      </c>
      <c r="CF15" s="72" t="str">
        <f t="shared" si="3"/>
        <v>(=100%)</v>
      </c>
      <c r="CG15" s="70"/>
      <c r="CH15" s="155"/>
      <c r="CI15" s="71"/>
      <c r="CJ15" s="69">
        <v>1</v>
      </c>
      <c r="CK15" s="70"/>
      <c r="CL15" s="70"/>
      <c r="CM15" s="69" t="str">
        <f>+IFERROR(Tabla1[[#This Row],[Valor numerador51]]/Tabla1[[#This Row],[Valor denominador52]], " ")</f>
        <v xml:space="preserve"> </v>
      </c>
      <c r="CN15" s="72" t="str">
        <f t="shared" si="8"/>
        <v>(=100%)</v>
      </c>
      <c r="CO15" s="70"/>
      <c r="CP15" s="155"/>
      <c r="CQ15" s="71"/>
      <c r="CR15" s="69">
        <v>1</v>
      </c>
      <c r="CS15" s="70">
        <v>20</v>
      </c>
      <c r="CT15" s="70">
        <v>100</v>
      </c>
      <c r="CU15" s="69">
        <f>+IFERROR(Tabla1[[#This Row],[Valor numerador59]]/Tabla1[[#This Row],[Valor denominador60]], " ")</f>
        <v>0.2</v>
      </c>
      <c r="CV15" s="72" t="str">
        <f t="shared" si="4"/>
        <v>(=100%)</v>
      </c>
      <c r="CW15" s="70" t="s">
        <v>18</v>
      </c>
      <c r="CX15" s="155" t="s">
        <v>747</v>
      </c>
      <c r="CY15" s="71"/>
      <c r="CZ15" s="339">
        <f>+IFERROR(AVERAGE(Tabla1[[#This Row],[RESULTADO 45]],Tabla1[[#This Row],[RESULTADO 53]],Tabla1[[#This Row],[RESULTADO 61]]), " ")</f>
        <v>0.2</v>
      </c>
      <c r="DA15" s="340">
        <f>+Tabla1[[#This Row],[PROMEDIO MENSUAL 1er TRIMESTRE]]</f>
        <v>0.2</v>
      </c>
      <c r="DB15" s="372" t="str">
        <f>+Tabla1[[#This Row],[DESEMPEÑO63]]</f>
        <v>MALO</v>
      </c>
    </row>
    <row r="16" spans="1:106" ht="80.099999999999994" customHeight="1" x14ac:dyDescent="0.25">
      <c r="A16" s="11">
        <v>9</v>
      </c>
      <c r="B16" s="12" t="s">
        <v>26</v>
      </c>
      <c r="C16" s="13" t="s">
        <v>103</v>
      </c>
      <c r="D16" s="67" t="s">
        <v>70</v>
      </c>
      <c r="E16" s="386" t="s">
        <v>71</v>
      </c>
      <c r="F16" s="125" t="s">
        <v>117</v>
      </c>
      <c r="G16" s="386" t="s">
        <v>118</v>
      </c>
      <c r="H16" s="386" t="s">
        <v>32</v>
      </c>
      <c r="I16" s="386" t="s">
        <v>106</v>
      </c>
      <c r="J16" s="387">
        <v>1</v>
      </c>
      <c r="K16" s="386" t="s">
        <v>107</v>
      </c>
      <c r="L16" s="400" t="s">
        <v>35</v>
      </c>
      <c r="M16" s="386" t="s">
        <v>719</v>
      </c>
      <c r="N16" s="386" t="s">
        <v>37</v>
      </c>
      <c r="O16" s="386" t="s">
        <v>108</v>
      </c>
      <c r="P16" s="386" t="s">
        <v>109</v>
      </c>
      <c r="Q16" s="400" t="s">
        <v>39</v>
      </c>
      <c r="R16" s="403" t="s">
        <v>600</v>
      </c>
      <c r="S16" s="403" t="s">
        <v>601</v>
      </c>
      <c r="T16" s="405" t="s">
        <v>602</v>
      </c>
      <c r="U16" s="406" t="s">
        <v>43</v>
      </c>
      <c r="V16" s="386" t="s">
        <v>112</v>
      </c>
      <c r="W16" s="386" t="s">
        <v>113</v>
      </c>
      <c r="X16" s="386" t="s">
        <v>113</v>
      </c>
      <c r="Y16" s="386" t="s">
        <v>114</v>
      </c>
      <c r="Z16" s="145"/>
      <c r="AA16" s="146"/>
      <c r="AB16" s="146"/>
      <c r="AC16" s="147" t="str">
        <f>IFERROR(Tabla1[[#This Row],[Valor numerador]]/Tabla1[[#This Row],[Valor denominador]], " ")</f>
        <v xml:space="preserve"> </v>
      </c>
      <c r="AD16" s="145" t="str">
        <f t="shared" si="0"/>
        <v>(=100%)</v>
      </c>
      <c r="AE16" s="146"/>
      <c r="AF16" s="388"/>
      <c r="AG16" s="388"/>
      <c r="AH16" s="145"/>
      <c r="AI16" s="146"/>
      <c r="AJ16" s="146"/>
      <c r="AK16" s="147" t="str">
        <f>IFERROR(Tabla1[[#This Row],[Valor numerador3]]/Tabla1[[#This Row],[Valor denominador4]], " ")</f>
        <v xml:space="preserve"> </v>
      </c>
      <c r="AL16" s="146" t="str">
        <f>+Tabla1[[#This Row],[EXCELENTE]]</f>
        <v>(=100%)</v>
      </c>
      <c r="AM16" s="146"/>
      <c r="AN16" s="388"/>
      <c r="AO16" s="388"/>
      <c r="AP16" s="145"/>
      <c r="AQ16" s="146"/>
      <c r="AR16" s="146"/>
      <c r="AS16" s="147">
        <v>0.86</v>
      </c>
      <c r="AT16" s="146" t="str">
        <f>+Tabla1[[#This Row],[EXCELENTE]]</f>
        <v>(=100%)</v>
      </c>
      <c r="AU16" s="146" t="s">
        <v>20</v>
      </c>
      <c r="AV16" s="389" t="s">
        <v>584</v>
      </c>
      <c r="AW16" s="388"/>
      <c r="AX16" s="115">
        <f t="shared" si="5"/>
        <v>0.86</v>
      </c>
      <c r="AY16" s="65">
        <f>+Tabla1[[#This Row],[PROMEDIO MENSUAL 3er TRIMESTRE]]</f>
        <v>0.86</v>
      </c>
      <c r="AZ16" s="66" t="s">
        <v>20</v>
      </c>
      <c r="BA16" s="248"/>
      <c r="BB16" s="248"/>
      <c r="BC16" s="248"/>
      <c r="BD16" s="249" t="str">
        <f>IFERROR(Tabla1[[#This Row],[Valor numerador19]]/Tabla1[[#This Row],[Valor denominador20]], " ")</f>
        <v xml:space="preserve"> </v>
      </c>
      <c r="BE16" s="250" t="str">
        <f t="shared" si="7"/>
        <v>(=100%)</v>
      </c>
      <c r="BF16" s="248"/>
      <c r="BG16" s="248"/>
      <c r="BH16" s="248"/>
      <c r="BI16" s="248"/>
      <c r="BJ16" s="248"/>
      <c r="BK16" s="248"/>
      <c r="BL16" s="249" t="str">
        <f>IFERROR(Tabla1[[#This Row],[Valor numerador27]]/Tabla1[[#This Row],[Valor denominador28]], " ")</f>
        <v xml:space="preserve"> </v>
      </c>
      <c r="BM16" s="250" t="str">
        <f t="shared" si="1"/>
        <v>(=100%)</v>
      </c>
      <c r="BN16" s="253"/>
      <c r="BO16" s="254"/>
      <c r="BP16" s="254"/>
      <c r="BQ16" s="255">
        <v>1</v>
      </c>
      <c r="BR16" s="254">
        <v>0</v>
      </c>
      <c r="BS16" s="254">
        <v>0</v>
      </c>
      <c r="BT16" s="250">
        <v>0.82</v>
      </c>
      <c r="BU16" s="250" t="str">
        <f t="shared" si="2"/>
        <v>(=100%)</v>
      </c>
      <c r="BV16" s="254" t="s">
        <v>20</v>
      </c>
      <c r="BW16" s="267" t="s">
        <v>584</v>
      </c>
      <c r="BX16" s="254"/>
      <c r="BY16" s="339">
        <f>+IFERROR(AVERAGE(Tabla1[[#This Row],[RESULTADO 21]],Tabla1[[#This Row],[RESULTADO 29]],Tabla1[[#This Row],[RESULTADO 37]]), " ")</f>
        <v>0.82</v>
      </c>
      <c r="BZ16" s="340">
        <f>+Tabla1[[#This Row],[PROMEDIO MENSUAL 2do TRIMESTRE]]</f>
        <v>0.82</v>
      </c>
      <c r="CA16" s="341" t="str">
        <f>+Tabla1[[#This Row],[DESEMPEÑO39]]</f>
        <v>BUENO</v>
      </c>
      <c r="CB16" s="69">
        <v>1</v>
      </c>
      <c r="CC16" s="70"/>
      <c r="CD16" s="70"/>
      <c r="CE16" s="69" t="str">
        <f>IFERROR(Tabla1[[#This Row],[Valor numerador43]]/Tabla1[[#This Row],[Valor denominador44]], " ")</f>
        <v xml:space="preserve"> </v>
      </c>
      <c r="CF16" s="72" t="str">
        <f t="shared" si="3"/>
        <v>(=100%)</v>
      </c>
      <c r="CG16" s="73"/>
      <c r="CH16" s="152"/>
      <c r="CI16" s="152"/>
      <c r="CJ16" s="69">
        <v>1</v>
      </c>
      <c r="CK16" s="70"/>
      <c r="CL16" s="70"/>
      <c r="CM16" s="69" t="str">
        <f>+IFERROR(Tabla1[[#This Row],[Valor numerador51]]/Tabla1[[#This Row],[Valor denominador52]], " ")</f>
        <v xml:space="preserve"> </v>
      </c>
      <c r="CN16" s="72" t="str">
        <f t="shared" si="8"/>
        <v>(=100%)</v>
      </c>
      <c r="CO16" s="73"/>
      <c r="CP16" s="152"/>
      <c r="CQ16" s="152"/>
      <c r="CR16" s="69">
        <v>1</v>
      </c>
      <c r="CS16" s="70">
        <v>80.33</v>
      </c>
      <c r="CT16" s="70">
        <v>100</v>
      </c>
      <c r="CU16" s="69">
        <f>+IFERROR(Tabla1[[#This Row],[Valor numerador59]]/Tabla1[[#This Row],[Valor denominador60]], " ")</f>
        <v>0.80330000000000001</v>
      </c>
      <c r="CV16" s="72" t="str">
        <f t="shared" si="4"/>
        <v>(=100%)</v>
      </c>
      <c r="CW16" s="73" t="s">
        <v>20</v>
      </c>
      <c r="CX16" s="155" t="s">
        <v>748</v>
      </c>
      <c r="CY16" s="71"/>
      <c r="CZ16" s="339">
        <f>+IFERROR(AVERAGE(Tabla1[[#This Row],[RESULTADO 45]],Tabla1[[#This Row],[RESULTADO 53]],Tabla1[[#This Row],[RESULTADO 61]]), " ")</f>
        <v>0.80330000000000001</v>
      </c>
      <c r="DA16" s="340">
        <f>+Tabla1[[#This Row],[PROMEDIO MENSUAL 1er TRIMESTRE]]</f>
        <v>0.80330000000000001</v>
      </c>
      <c r="DB16" s="372" t="str">
        <f>+Tabla1[[#This Row],[DESEMPEÑO63]]</f>
        <v>BUENO</v>
      </c>
    </row>
    <row r="17" spans="1:106" ht="80.099999999999994" customHeight="1" x14ac:dyDescent="0.25">
      <c r="A17" s="11">
        <v>10</v>
      </c>
      <c r="B17" s="12" t="s">
        <v>26</v>
      </c>
      <c r="C17" s="13" t="s">
        <v>103</v>
      </c>
      <c r="D17" s="67" t="s">
        <v>70</v>
      </c>
      <c r="E17" s="20" t="s">
        <v>128</v>
      </c>
      <c r="F17" s="12" t="s">
        <v>129</v>
      </c>
      <c r="G17" s="78" t="s">
        <v>130</v>
      </c>
      <c r="H17" s="78" t="s">
        <v>52</v>
      </c>
      <c r="I17" s="78" t="s">
        <v>106</v>
      </c>
      <c r="J17" s="25">
        <v>1</v>
      </c>
      <c r="K17" s="78" t="s">
        <v>131</v>
      </c>
      <c r="L17" s="10" t="s">
        <v>66</v>
      </c>
      <c r="M17" s="78" t="s">
        <v>132</v>
      </c>
      <c r="N17" s="78" t="s">
        <v>37</v>
      </c>
      <c r="O17" s="78" t="s">
        <v>133</v>
      </c>
      <c r="P17" s="78" t="s">
        <v>52</v>
      </c>
      <c r="Q17" s="10" t="s">
        <v>74</v>
      </c>
      <c r="R17" s="33" t="s">
        <v>57</v>
      </c>
      <c r="S17" s="21" t="s">
        <v>110</v>
      </c>
      <c r="T17" s="26" t="s">
        <v>111</v>
      </c>
      <c r="U17" s="27" t="s">
        <v>43</v>
      </c>
      <c r="V17" s="18" t="s">
        <v>112</v>
      </c>
      <c r="W17" s="18" t="s">
        <v>134</v>
      </c>
      <c r="X17" s="18" t="s">
        <v>135</v>
      </c>
      <c r="Y17" s="18" t="s">
        <v>136</v>
      </c>
      <c r="Z17" s="145"/>
      <c r="AA17" s="146"/>
      <c r="AB17" s="146"/>
      <c r="AC17" s="147" t="str">
        <f>IFERROR(Tabla1[[#This Row],[Valor numerador]]/Tabla1[[#This Row],[Valor denominador]], " ")</f>
        <v xml:space="preserve"> </v>
      </c>
      <c r="AD17" s="145" t="str">
        <f t="shared" si="0"/>
        <v>(=100%)</v>
      </c>
      <c r="AE17" s="146"/>
      <c r="AF17" s="388"/>
      <c r="AG17" s="388"/>
      <c r="AH17" s="145"/>
      <c r="AI17" s="146"/>
      <c r="AJ17" s="146"/>
      <c r="AK17" s="147" t="str">
        <f>IFERROR(Tabla1[[#This Row],[Valor numerador3]]/Tabla1[[#This Row],[Valor denominador4]], " ")</f>
        <v xml:space="preserve"> </v>
      </c>
      <c r="AL17" s="146" t="str">
        <f>+Tabla1[[#This Row],[EXCELENTE]]</f>
        <v>(=100%)</v>
      </c>
      <c r="AM17" s="146"/>
      <c r="AN17" s="388"/>
      <c r="AO17" s="388"/>
      <c r="AP17" s="145"/>
      <c r="AQ17" s="146"/>
      <c r="AR17" s="146"/>
      <c r="AS17" s="147" t="str">
        <f>IFERROR(Tabla1[[#This Row],[Valor numerador11]]/Tabla1[[#This Row],[Valor denominador12]], " ")</f>
        <v xml:space="preserve"> </v>
      </c>
      <c r="AT17" s="146" t="str">
        <f>+Tabla1[[#This Row],[EXCELENTE]]</f>
        <v>(=100%)</v>
      </c>
      <c r="AU17" s="146"/>
      <c r="AV17" s="389"/>
      <c r="AW17" s="388"/>
      <c r="AX17" s="115"/>
      <c r="AY17" s="65"/>
      <c r="AZ17" s="66"/>
      <c r="BA17" s="248"/>
      <c r="BB17" s="248"/>
      <c r="BC17" s="248"/>
      <c r="BD17" s="249" t="str">
        <f>IFERROR(Tabla1[[#This Row],[Valor numerador19]]/Tabla1[[#This Row],[Valor denominador20]], " ")</f>
        <v xml:space="preserve"> </v>
      </c>
      <c r="BE17" s="250" t="str">
        <f t="shared" si="7"/>
        <v>(=100%)</v>
      </c>
      <c r="BF17" s="248"/>
      <c r="BG17" s="248"/>
      <c r="BH17" s="248"/>
      <c r="BI17" s="248"/>
      <c r="BJ17" s="248"/>
      <c r="BK17" s="248"/>
      <c r="BL17" s="249" t="str">
        <f>IFERROR(Tabla1[[#This Row],[Valor numerador27]]/Tabla1[[#This Row],[Valor denominador28]], " ")</f>
        <v xml:space="preserve"> </v>
      </c>
      <c r="BM17" s="250" t="str">
        <f t="shared" si="1"/>
        <v>(=100%)</v>
      </c>
      <c r="BN17" s="253"/>
      <c r="BO17" s="254"/>
      <c r="BP17" s="254"/>
      <c r="BQ17" s="255"/>
      <c r="BR17" s="254">
        <v>398</v>
      </c>
      <c r="BS17" s="254">
        <v>398</v>
      </c>
      <c r="BT17" s="250">
        <f>+IFERROR(Tabla1[[#This Row],[Valor numerador35]]/Tabla1[[#This Row],[Valor denominador36]], " ")</f>
        <v>1</v>
      </c>
      <c r="BU17" s="250" t="str">
        <f t="shared" si="2"/>
        <v>(=100%)</v>
      </c>
      <c r="BV17" s="254" t="s">
        <v>732</v>
      </c>
      <c r="BW17" s="253" t="s">
        <v>737</v>
      </c>
      <c r="BX17" s="254"/>
      <c r="BY17" s="339">
        <f>+IFERROR(AVERAGE(Tabla1[[#This Row],[RESULTADO 21]],Tabla1[[#This Row],[RESULTADO 29]],Tabla1[[#This Row],[RESULTADO 37]]), " ")</f>
        <v>1</v>
      </c>
      <c r="BZ17" s="340">
        <f>+Tabla1[[#This Row],[PROMEDIO MENSUAL 2do TRIMESTRE]]</f>
        <v>1</v>
      </c>
      <c r="CA17" s="341" t="str">
        <f>+Tabla1[[#This Row],[DESEMPEÑO39]]</f>
        <v xml:space="preserve">Excelente </v>
      </c>
      <c r="CB17" s="69">
        <v>1</v>
      </c>
      <c r="CC17" s="70" t="s">
        <v>738</v>
      </c>
      <c r="CD17" s="70" t="s">
        <v>738</v>
      </c>
      <c r="CE17" s="69" t="str">
        <f>IFERROR(Tabla1[[#This Row],[Valor numerador43]]/Tabla1[[#This Row],[Valor denominador44]], " ")</f>
        <v xml:space="preserve"> </v>
      </c>
      <c r="CF17" s="72" t="str">
        <f t="shared" si="3"/>
        <v>(=100%)</v>
      </c>
      <c r="CG17" s="73" t="s">
        <v>738</v>
      </c>
      <c r="CH17" s="152" t="s">
        <v>738</v>
      </c>
      <c r="CI17" s="152" t="s">
        <v>738</v>
      </c>
      <c r="CJ17" s="69">
        <v>1</v>
      </c>
      <c r="CK17" s="70" t="s">
        <v>738</v>
      </c>
      <c r="CL17" s="70" t="s">
        <v>738</v>
      </c>
      <c r="CM17" s="69" t="str">
        <f>+IFERROR(Tabla1[[#This Row],[Valor numerador51]]/Tabla1[[#This Row],[Valor denominador52]], " ")</f>
        <v xml:space="preserve"> </v>
      </c>
      <c r="CN17" s="72" t="str">
        <f t="shared" si="8"/>
        <v>(=100%)</v>
      </c>
      <c r="CO17" s="73" t="s">
        <v>738</v>
      </c>
      <c r="CP17" s="152" t="s">
        <v>738</v>
      </c>
      <c r="CQ17" s="152" t="s">
        <v>738</v>
      </c>
      <c r="CR17" s="69">
        <v>1</v>
      </c>
      <c r="CS17" s="70" t="s">
        <v>738</v>
      </c>
      <c r="CT17" s="70" t="s">
        <v>738</v>
      </c>
      <c r="CU17" s="69" t="str">
        <f>+IFERROR(Tabla1[[#This Row],[Valor numerador59]]/Tabla1[[#This Row],[Valor denominador60]], " ")</f>
        <v xml:space="preserve"> </v>
      </c>
      <c r="CV17" s="72" t="str">
        <f t="shared" si="4"/>
        <v>(=100%)</v>
      </c>
      <c r="CW17" s="73" t="s">
        <v>738</v>
      </c>
      <c r="CX17" s="155" t="s">
        <v>738</v>
      </c>
      <c r="CY17" s="71" t="s">
        <v>738</v>
      </c>
      <c r="CZ17" s="339" t="str">
        <f>+IFERROR(AVERAGE(Tabla1[[#This Row],[RESULTADO 45]],Tabla1[[#This Row],[RESULTADO 53]],Tabla1[[#This Row],[RESULTADO 61]]), " ")</f>
        <v xml:space="preserve"> </v>
      </c>
      <c r="DA17" s="340" t="str">
        <f>+Tabla1[[#This Row],[PROMEDIO MENSUAL 1er TRIMESTRE]]</f>
        <v xml:space="preserve"> </v>
      </c>
      <c r="DB17" s="372" t="str">
        <f>+Tabla1[[#This Row],[DESEMPEÑO63]]</f>
        <v>NA</v>
      </c>
    </row>
    <row r="18" spans="1:106" ht="80.099999999999994" customHeight="1" x14ac:dyDescent="0.25">
      <c r="A18" s="11">
        <v>11</v>
      </c>
      <c r="B18" s="12" t="s">
        <v>26</v>
      </c>
      <c r="C18" s="13" t="s">
        <v>137</v>
      </c>
      <c r="D18" s="68" t="s">
        <v>138</v>
      </c>
      <c r="E18" s="400" t="s">
        <v>29</v>
      </c>
      <c r="F18" s="125" t="s">
        <v>139</v>
      </c>
      <c r="G18" s="125" t="s">
        <v>140</v>
      </c>
      <c r="H18" s="386" t="s">
        <v>32</v>
      </c>
      <c r="I18" s="386" t="s">
        <v>141</v>
      </c>
      <c r="J18" s="407">
        <v>1</v>
      </c>
      <c r="K18" s="386" t="s">
        <v>95</v>
      </c>
      <c r="L18" s="125" t="s">
        <v>35</v>
      </c>
      <c r="M18" s="125" t="s">
        <v>142</v>
      </c>
      <c r="N18" s="386" t="s">
        <v>37</v>
      </c>
      <c r="O18" s="125" t="s">
        <v>143</v>
      </c>
      <c r="P18" s="400" t="s">
        <v>39</v>
      </c>
      <c r="Q18" s="400" t="s">
        <v>39</v>
      </c>
      <c r="R18" s="125" t="s">
        <v>40</v>
      </c>
      <c r="S18" s="125" t="s">
        <v>144</v>
      </c>
      <c r="T18" s="125" t="s">
        <v>145</v>
      </c>
      <c r="U18" s="406" t="s">
        <v>43</v>
      </c>
      <c r="V18" s="386" t="s">
        <v>146</v>
      </c>
      <c r="W18" s="386" t="s">
        <v>147</v>
      </c>
      <c r="X18" s="386" t="s">
        <v>147</v>
      </c>
      <c r="Y18" s="386" t="s">
        <v>148</v>
      </c>
      <c r="Z18" s="145"/>
      <c r="AA18" s="146"/>
      <c r="AB18" s="146"/>
      <c r="AC18" s="147" t="str">
        <f>IFERROR(Tabla1[[#This Row],[Valor numerador]]/Tabla1[[#This Row],[Valor denominador]], " ")</f>
        <v xml:space="preserve"> </v>
      </c>
      <c r="AD18" s="145" t="str">
        <f t="shared" si="0"/>
        <v>(=100%)</v>
      </c>
      <c r="AE18" s="146"/>
      <c r="AF18" s="388"/>
      <c r="AG18" s="388"/>
      <c r="AH18" s="145"/>
      <c r="AI18" s="146"/>
      <c r="AJ18" s="146"/>
      <c r="AK18" s="147" t="str">
        <f>IFERROR(Tabla1[[#This Row],[Valor numerador3]]/Tabla1[[#This Row],[Valor denominador4]], " ")</f>
        <v xml:space="preserve"> </v>
      </c>
      <c r="AL18" s="146" t="str">
        <f>+Tabla1[[#This Row],[EXCELENTE]]</f>
        <v>(=100%)</v>
      </c>
      <c r="AM18" s="146"/>
      <c r="AN18" s="388"/>
      <c r="AO18" s="388"/>
      <c r="AP18" s="145">
        <v>1</v>
      </c>
      <c r="AQ18" s="146">
        <v>72</v>
      </c>
      <c r="AR18" s="146">
        <v>73</v>
      </c>
      <c r="AS18" s="147">
        <f>IFERROR(Tabla1[[#This Row],[Valor numerador11]]/Tabla1[[#This Row],[Valor denominador12]], " ")</f>
        <v>0.98630136986301364</v>
      </c>
      <c r="AT18" s="146" t="str">
        <f>+Tabla1[[#This Row],[EXCELENTE]]</f>
        <v>(=100%)</v>
      </c>
      <c r="AU18" s="205" t="s">
        <v>20</v>
      </c>
      <c r="AV18" s="206" t="s">
        <v>751</v>
      </c>
      <c r="AW18" s="393"/>
      <c r="AX18" s="115">
        <f t="shared" si="5"/>
        <v>0.98630136986301364</v>
      </c>
      <c r="AY18" s="65">
        <f>+Tabla1[[#This Row],[PROMEDIO MENSUAL 3er TRIMESTRE]]</f>
        <v>0.98630136986301364</v>
      </c>
      <c r="AZ18" s="66" t="str">
        <f t="shared" si="6"/>
        <v>BUENO</v>
      </c>
      <c r="BA18" s="254"/>
      <c r="BB18" s="254"/>
      <c r="BC18" s="254"/>
      <c r="BD18" s="249" t="str">
        <f>IFERROR(Tabla1[[#This Row],[Valor numerador19]]/Tabla1[[#This Row],[Valor denominador20]], " ")</f>
        <v xml:space="preserve"> </v>
      </c>
      <c r="BE18" s="250" t="str">
        <f t="shared" si="7"/>
        <v>(=100%)</v>
      </c>
      <c r="BF18" s="254"/>
      <c r="BG18" s="254"/>
      <c r="BH18" s="254"/>
      <c r="BI18" s="254"/>
      <c r="BJ18" s="254"/>
      <c r="BK18" s="254"/>
      <c r="BL18" s="249" t="str">
        <f>IFERROR(Tabla1[[#This Row],[Valor numerador27]]/Tabla1[[#This Row],[Valor denominador28]], " ")</f>
        <v xml:space="preserve"> </v>
      </c>
      <c r="BM18" s="250" t="str">
        <f t="shared" si="1"/>
        <v>(=100%)</v>
      </c>
      <c r="BN18" s="254"/>
      <c r="BO18" s="254"/>
      <c r="BP18" s="254"/>
      <c r="BQ18" s="269">
        <v>1</v>
      </c>
      <c r="BR18" s="254">
        <v>49</v>
      </c>
      <c r="BS18" s="254">
        <v>49</v>
      </c>
      <c r="BT18" s="250">
        <f>+IFERROR(Tabla1[[#This Row],[Valor numerador35]]/Tabla1[[#This Row],[Valor denominador36]], " ")</f>
        <v>1</v>
      </c>
      <c r="BU18" s="250" t="str">
        <f t="shared" si="2"/>
        <v>(=100%)</v>
      </c>
      <c r="BV18" s="270" t="s">
        <v>21</v>
      </c>
      <c r="BW18" s="271" t="s">
        <v>755</v>
      </c>
      <c r="BX18" s="272"/>
      <c r="BY18" s="339">
        <f>+IFERROR(AVERAGE(Tabla1[[#This Row],[RESULTADO 21]],Tabla1[[#This Row],[RESULTADO 29]],Tabla1[[#This Row],[RESULTADO 37]]), " ")</f>
        <v>1</v>
      </c>
      <c r="BZ18" s="340">
        <f>+Tabla1[[#This Row],[PROMEDIO MENSUAL 2do TRIMESTRE]]</f>
        <v>1</v>
      </c>
      <c r="CA18" s="341" t="str">
        <f>+Tabla1[[#This Row],[DESEMPEÑO39]]</f>
        <v>EXCELENTE</v>
      </c>
      <c r="CB18" s="69">
        <f t="shared" ref="CB18:CB60" si="9">$J18</f>
        <v>1</v>
      </c>
      <c r="CC18" s="350"/>
      <c r="CD18" s="351"/>
      <c r="CE18" s="69" t="str">
        <f>IFERROR(Tabla1[[#This Row],[Valor numerador43]]/Tabla1[[#This Row],[Valor denominador44]], " ")</f>
        <v xml:space="preserve"> </v>
      </c>
      <c r="CF18" s="72" t="str">
        <f t="shared" si="3"/>
        <v>(=100%)</v>
      </c>
      <c r="CG18" s="73"/>
      <c r="CH18" s="152"/>
      <c r="CI18" s="152"/>
      <c r="CJ18" s="69">
        <f t="shared" ref="CJ18:CJ60" si="10">$J18</f>
        <v>1</v>
      </c>
      <c r="CK18" s="70"/>
      <c r="CL18" s="70"/>
      <c r="CM18" s="69" t="str">
        <f>+IFERROR(Tabla1[[#This Row],[Valor numerador51]]/Tabla1[[#This Row],[Valor denominador52]], " ")</f>
        <v xml:space="preserve"> </v>
      </c>
      <c r="CN18" s="72" t="str">
        <f t="shared" si="8"/>
        <v>(=100%)</v>
      </c>
      <c r="CO18" s="73"/>
      <c r="CP18" s="155"/>
      <c r="CQ18" s="71"/>
      <c r="CR18" s="69">
        <f t="shared" ref="CR18:CR60" si="11">$J18</f>
        <v>1</v>
      </c>
      <c r="CS18" s="70">
        <v>65</v>
      </c>
      <c r="CT18" s="70">
        <v>65</v>
      </c>
      <c r="CU18" s="69">
        <f>+IFERROR(Tabla1[[#This Row],[Valor numerador59]]/Tabla1[[#This Row],[Valor denominador60]], " ")</f>
        <v>1</v>
      </c>
      <c r="CV18" s="72" t="str">
        <f t="shared" si="4"/>
        <v>(=100%)</v>
      </c>
      <c r="CW18" s="346" t="s">
        <v>21</v>
      </c>
      <c r="CX18" s="152" t="s">
        <v>761</v>
      </c>
      <c r="CY18" s="71"/>
      <c r="CZ18" s="339">
        <f>+IFERROR(AVERAGE(Tabla1[[#This Row],[RESULTADO 45]],Tabla1[[#This Row],[RESULTADO 53]],Tabla1[[#This Row],[RESULTADO 61]]), " ")</f>
        <v>1</v>
      </c>
      <c r="DA18" s="340">
        <f>+Tabla1[[#This Row],[PROMEDIO MENSUAL 1er TRIMESTRE]]</f>
        <v>1</v>
      </c>
      <c r="DB18" s="372" t="str">
        <f>+Tabla1[[#This Row],[DESEMPEÑO63]]</f>
        <v>EXCELENTE</v>
      </c>
    </row>
    <row r="19" spans="1:106" ht="80.099999999999994" customHeight="1" x14ac:dyDescent="0.25">
      <c r="A19" s="11">
        <v>12</v>
      </c>
      <c r="B19" s="12" t="s">
        <v>26</v>
      </c>
      <c r="C19" s="13" t="s">
        <v>137</v>
      </c>
      <c r="D19" s="68" t="s">
        <v>138</v>
      </c>
      <c r="E19" s="10" t="s">
        <v>29</v>
      </c>
      <c r="F19" s="12" t="s">
        <v>149</v>
      </c>
      <c r="G19" s="12" t="s">
        <v>150</v>
      </c>
      <c r="H19" s="78" t="s">
        <v>32</v>
      </c>
      <c r="I19" s="78" t="s">
        <v>141</v>
      </c>
      <c r="J19" s="29">
        <v>1</v>
      </c>
      <c r="K19" s="78" t="s">
        <v>95</v>
      </c>
      <c r="L19" s="12" t="s">
        <v>35</v>
      </c>
      <c r="M19" s="12" t="s">
        <v>151</v>
      </c>
      <c r="N19" s="78" t="s">
        <v>37</v>
      </c>
      <c r="O19" s="12" t="s">
        <v>152</v>
      </c>
      <c r="P19" s="10" t="s">
        <v>39</v>
      </c>
      <c r="Q19" s="10" t="s">
        <v>39</v>
      </c>
      <c r="R19" s="12" t="s">
        <v>153</v>
      </c>
      <c r="S19" s="12" t="s">
        <v>154</v>
      </c>
      <c r="T19" s="12" t="s">
        <v>155</v>
      </c>
      <c r="U19" s="27" t="s">
        <v>43</v>
      </c>
      <c r="V19" s="18" t="s">
        <v>146</v>
      </c>
      <c r="W19" s="78" t="s">
        <v>156</v>
      </c>
      <c r="X19" s="78" t="s">
        <v>156</v>
      </c>
      <c r="Y19" s="18" t="s">
        <v>148</v>
      </c>
      <c r="Z19" s="145"/>
      <c r="AA19" s="146"/>
      <c r="AB19" s="146"/>
      <c r="AC19" s="147" t="str">
        <f>IFERROR(Tabla1[[#This Row],[Valor numerador]]/Tabla1[[#This Row],[Valor denominador]], " ")</f>
        <v xml:space="preserve"> </v>
      </c>
      <c r="AD19" s="145" t="str">
        <f t="shared" si="0"/>
        <v>(=100%)</v>
      </c>
      <c r="AE19" s="146"/>
      <c r="AF19" s="388"/>
      <c r="AG19" s="388"/>
      <c r="AH19" s="145"/>
      <c r="AI19" s="146"/>
      <c r="AJ19" s="146"/>
      <c r="AK19" s="147" t="str">
        <f>IFERROR(Tabla1[[#This Row],[Valor numerador3]]/Tabla1[[#This Row],[Valor denominador4]], " ")</f>
        <v xml:space="preserve"> </v>
      </c>
      <c r="AL19" s="146" t="str">
        <f>+Tabla1[[#This Row],[EXCELENTE]]</f>
        <v>(=100%)</v>
      </c>
      <c r="AM19" s="146"/>
      <c r="AN19" s="388"/>
      <c r="AO19" s="388"/>
      <c r="AP19" s="145">
        <v>1</v>
      </c>
      <c r="AQ19" s="146">
        <v>95</v>
      </c>
      <c r="AR19" s="146">
        <v>95</v>
      </c>
      <c r="AS19" s="147">
        <f>IFERROR(Tabla1[[#This Row],[Valor numerador11]]/Tabla1[[#This Row],[Valor denominador12]], " ")</f>
        <v>1</v>
      </c>
      <c r="AT19" s="146" t="str">
        <f>+Tabla1[[#This Row],[EXCELENTE]]</f>
        <v>(=100%)</v>
      </c>
      <c r="AU19" s="205" t="s">
        <v>21</v>
      </c>
      <c r="AV19" s="206" t="s">
        <v>752</v>
      </c>
      <c r="AW19" s="393"/>
      <c r="AX19" s="115">
        <f t="shared" si="5"/>
        <v>1</v>
      </c>
      <c r="AY19" s="65">
        <f>+Tabla1[[#This Row],[PROMEDIO MENSUAL 3er TRIMESTRE]]</f>
        <v>1</v>
      </c>
      <c r="AZ19" s="66" t="str">
        <f t="shared" si="6"/>
        <v>EXCELENTE</v>
      </c>
      <c r="BA19" s="254"/>
      <c r="BB19" s="254"/>
      <c r="BC19" s="254"/>
      <c r="BD19" s="249" t="str">
        <f>IFERROR(Tabla1[[#This Row],[Valor numerador19]]/Tabla1[[#This Row],[Valor denominador20]], " ")</f>
        <v xml:space="preserve"> </v>
      </c>
      <c r="BE19" s="250" t="str">
        <f t="shared" si="7"/>
        <v>(=100%)</v>
      </c>
      <c r="BF19" s="254"/>
      <c r="BG19" s="254"/>
      <c r="BH19" s="254"/>
      <c r="BI19" s="254"/>
      <c r="BJ19" s="254"/>
      <c r="BK19" s="254"/>
      <c r="BL19" s="249" t="str">
        <f>IFERROR(Tabla1[[#This Row],[Valor numerador27]]/Tabla1[[#This Row],[Valor denominador28]], " ")</f>
        <v xml:space="preserve"> </v>
      </c>
      <c r="BM19" s="250" t="str">
        <f t="shared" si="1"/>
        <v>(=100%)</v>
      </c>
      <c r="BN19" s="254"/>
      <c r="BO19" s="254"/>
      <c r="BP19" s="254"/>
      <c r="BQ19" s="269">
        <v>1</v>
      </c>
      <c r="BR19" s="254">
        <v>11</v>
      </c>
      <c r="BS19" s="254">
        <v>11</v>
      </c>
      <c r="BT19" s="250">
        <f>+IFERROR(Tabla1[[#This Row],[Valor numerador35]]/Tabla1[[#This Row],[Valor denominador36]], " ")</f>
        <v>1</v>
      </c>
      <c r="BU19" s="250" t="str">
        <f t="shared" si="2"/>
        <v>(=100%)</v>
      </c>
      <c r="BV19" s="270" t="s">
        <v>21</v>
      </c>
      <c r="BW19" s="271" t="s">
        <v>756</v>
      </c>
      <c r="BX19" s="272"/>
      <c r="BY19" s="339">
        <f>+IFERROR(AVERAGE(Tabla1[[#This Row],[RESULTADO 21]],Tabla1[[#This Row],[RESULTADO 29]],Tabla1[[#This Row],[RESULTADO 37]]), " ")</f>
        <v>1</v>
      </c>
      <c r="BZ19" s="340">
        <f>+Tabla1[[#This Row],[PROMEDIO MENSUAL 2do TRIMESTRE]]</f>
        <v>1</v>
      </c>
      <c r="CA19" s="341" t="str">
        <f>+Tabla1[[#This Row],[DESEMPEÑO39]]</f>
        <v>EXCELENTE</v>
      </c>
      <c r="CB19" s="69">
        <f t="shared" si="9"/>
        <v>1</v>
      </c>
      <c r="CC19" s="350"/>
      <c r="CD19" s="351"/>
      <c r="CE19" s="69" t="str">
        <f>IFERROR(Tabla1[[#This Row],[Valor numerador43]]/Tabla1[[#This Row],[Valor denominador44]], " ")</f>
        <v xml:space="preserve"> </v>
      </c>
      <c r="CF19" s="72" t="str">
        <f t="shared" si="3"/>
        <v>(=100%)</v>
      </c>
      <c r="CG19" s="73"/>
      <c r="CH19" s="152"/>
      <c r="CI19" s="152"/>
      <c r="CJ19" s="69">
        <f t="shared" si="10"/>
        <v>1</v>
      </c>
      <c r="CK19" s="70"/>
      <c r="CL19" s="70"/>
      <c r="CM19" s="69" t="str">
        <f>+IFERROR(Tabla1[[#This Row],[Valor numerador51]]/Tabla1[[#This Row],[Valor denominador52]], " ")</f>
        <v xml:space="preserve"> </v>
      </c>
      <c r="CN19" s="72" t="str">
        <f t="shared" si="8"/>
        <v>(=100%)</v>
      </c>
      <c r="CO19" s="73"/>
      <c r="CP19" s="155"/>
      <c r="CQ19" s="71"/>
      <c r="CR19" s="69">
        <f t="shared" si="11"/>
        <v>1</v>
      </c>
      <c r="CS19" s="70">
        <v>20</v>
      </c>
      <c r="CT19" s="70">
        <v>20</v>
      </c>
      <c r="CU19" s="69">
        <f>+IFERROR(Tabla1[[#This Row],[Valor numerador59]]/Tabla1[[#This Row],[Valor denominador60]], " ")</f>
        <v>1</v>
      </c>
      <c r="CV19" s="72" t="str">
        <f t="shared" si="4"/>
        <v>(=100%)</v>
      </c>
      <c r="CW19" s="346" t="s">
        <v>21</v>
      </c>
      <c r="CX19" s="152" t="s">
        <v>762</v>
      </c>
      <c r="CY19" s="71"/>
      <c r="CZ19" s="339">
        <f>+IFERROR(AVERAGE(Tabla1[[#This Row],[RESULTADO 45]],Tabla1[[#This Row],[RESULTADO 53]],Tabla1[[#This Row],[RESULTADO 61]]), " ")</f>
        <v>1</v>
      </c>
      <c r="DA19" s="340">
        <f>+Tabla1[[#This Row],[PROMEDIO MENSUAL 1er TRIMESTRE]]</f>
        <v>1</v>
      </c>
      <c r="DB19" s="372" t="str">
        <f>+Tabla1[[#This Row],[DESEMPEÑO63]]</f>
        <v>EXCELENTE</v>
      </c>
    </row>
    <row r="20" spans="1:106" ht="80.099999999999994" customHeight="1" x14ac:dyDescent="0.25">
      <c r="A20" s="11">
        <v>13</v>
      </c>
      <c r="B20" s="12" t="s">
        <v>26</v>
      </c>
      <c r="C20" s="13" t="s">
        <v>137</v>
      </c>
      <c r="D20" s="68" t="s">
        <v>138</v>
      </c>
      <c r="E20" s="400" t="s">
        <v>29</v>
      </c>
      <c r="F20" s="125" t="s">
        <v>157</v>
      </c>
      <c r="G20" s="125" t="s">
        <v>158</v>
      </c>
      <c r="H20" s="386" t="s">
        <v>32</v>
      </c>
      <c r="I20" s="386" t="s">
        <v>141</v>
      </c>
      <c r="J20" s="407">
        <v>0.95</v>
      </c>
      <c r="K20" s="386" t="s">
        <v>95</v>
      </c>
      <c r="L20" s="125" t="s">
        <v>159</v>
      </c>
      <c r="M20" s="125" t="s">
        <v>160</v>
      </c>
      <c r="N20" s="386" t="s">
        <v>37</v>
      </c>
      <c r="O20" s="125" t="s">
        <v>161</v>
      </c>
      <c r="P20" s="400" t="s">
        <v>39</v>
      </c>
      <c r="Q20" s="400" t="s">
        <v>39</v>
      </c>
      <c r="R20" s="125" t="s">
        <v>153</v>
      </c>
      <c r="S20" s="125" t="s">
        <v>162</v>
      </c>
      <c r="T20" s="125" t="s">
        <v>163</v>
      </c>
      <c r="U20" s="406" t="s">
        <v>43</v>
      </c>
      <c r="V20" s="386" t="s">
        <v>146</v>
      </c>
      <c r="W20" s="386" t="s">
        <v>164</v>
      </c>
      <c r="X20" s="386" t="s">
        <v>164</v>
      </c>
      <c r="Y20" s="386" t="s">
        <v>148</v>
      </c>
      <c r="Z20" s="145"/>
      <c r="AA20" s="146"/>
      <c r="AB20" s="146"/>
      <c r="AC20" s="147" t="str">
        <f>IFERROR(Tabla1[[#This Row],[Valor numerador]]/Tabla1[[#This Row],[Valor denominador]], " ")</f>
        <v xml:space="preserve"> </v>
      </c>
      <c r="AD20" s="145" t="str">
        <f t="shared" si="0"/>
        <v>(=100%)</v>
      </c>
      <c r="AE20" s="146"/>
      <c r="AF20" s="388"/>
      <c r="AG20" s="388"/>
      <c r="AH20" s="145"/>
      <c r="AI20" s="146"/>
      <c r="AJ20" s="146"/>
      <c r="AK20" s="147" t="str">
        <f>IFERROR(Tabla1[[#This Row],[Valor numerador3]]/Tabla1[[#This Row],[Valor denominador4]], " ")</f>
        <v xml:space="preserve"> </v>
      </c>
      <c r="AL20" s="146" t="str">
        <f>+Tabla1[[#This Row],[EXCELENTE]]</f>
        <v>(=100%)</v>
      </c>
      <c r="AM20" s="146"/>
      <c r="AN20" s="388"/>
      <c r="AO20" s="388"/>
      <c r="AP20" s="145">
        <v>0.95</v>
      </c>
      <c r="AQ20" s="146">
        <v>17</v>
      </c>
      <c r="AR20" s="146">
        <v>17</v>
      </c>
      <c r="AS20" s="147">
        <f>IFERROR(Tabla1[[#This Row],[Valor numerador11]]/Tabla1[[#This Row],[Valor denominador12]], " ")</f>
        <v>1</v>
      </c>
      <c r="AT20" s="146" t="str">
        <f>+Tabla1[[#This Row],[EXCELENTE]]</f>
        <v>(=100%)</v>
      </c>
      <c r="AU20" s="205" t="s">
        <v>21</v>
      </c>
      <c r="AV20" s="207" t="s">
        <v>753</v>
      </c>
      <c r="AW20" s="394"/>
      <c r="AX20" s="115">
        <f t="shared" si="5"/>
        <v>1</v>
      </c>
      <c r="AY20" s="65">
        <f>+Tabla1[[#This Row],[PROMEDIO MENSUAL 3er TRIMESTRE]]</f>
        <v>1</v>
      </c>
      <c r="AZ20" s="66" t="str">
        <f t="shared" si="6"/>
        <v>EXCELENTE</v>
      </c>
      <c r="BA20" s="254"/>
      <c r="BB20" s="254"/>
      <c r="BC20" s="254"/>
      <c r="BD20" s="249" t="str">
        <f>IFERROR(Tabla1[[#This Row],[Valor numerador19]]/Tabla1[[#This Row],[Valor denominador20]], " ")</f>
        <v xml:space="preserve"> </v>
      </c>
      <c r="BE20" s="250" t="str">
        <f t="shared" si="7"/>
        <v>(=100%)</v>
      </c>
      <c r="BF20" s="254"/>
      <c r="BG20" s="254"/>
      <c r="BH20" s="254"/>
      <c r="BI20" s="263"/>
      <c r="BJ20" s="264"/>
      <c r="BK20" s="264"/>
      <c r="BL20" s="249" t="str">
        <f>IFERROR(Tabla1[[#This Row],[Valor numerador27]]/Tabla1[[#This Row],[Valor denominador28]], " ")</f>
        <v xml:space="preserve"> </v>
      </c>
      <c r="BM20" s="250" t="str">
        <f t="shared" si="1"/>
        <v>(=100%)</v>
      </c>
      <c r="BN20" s="268"/>
      <c r="BO20" s="261"/>
      <c r="BP20" s="261"/>
      <c r="BQ20" s="269">
        <v>0.95</v>
      </c>
      <c r="BR20" s="254">
        <v>106</v>
      </c>
      <c r="BS20" s="254">
        <v>106</v>
      </c>
      <c r="BT20" s="250">
        <f>+IFERROR(Tabla1[[#This Row],[Valor numerador35]]/Tabla1[[#This Row],[Valor denominador36]], " ")</f>
        <v>1</v>
      </c>
      <c r="BU20" s="250" t="str">
        <f t="shared" si="2"/>
        <v>(=100%)</v>
      </c>
      <c r="BV20" s="270" t="s">
        <v>21</v>
      </c>
      <c r="BW20" s="273" t="s">
        <v>757</v>
      </c>
      <c r="BX20" s="268"/>
      <c r="BY20" s="339">
        <f>+IFERROR(AVERAGE(Tabla1[[#This Row],[RESULTADO 21]],Tabla1[[#This Row],[RESULTADO 29]],Tabla1[[#This Row],[RESULTADO 37]]), " ")</f>
        <v>1</v>
      </c>
      <c r="BZ20" s="340">
        <f>+Tabla1[[#This Row],[PROMEDIO MENSUAL 2do TRIMESTRE]]</f>
        <v>1</v>
      </c>
      <c r="CA20" s="341" t="str">
        <f>+Tabla1[[#This Row],[DESEMPEÑO39]]</f>
        <v>EXCELENTE</v>
      </c>
      <c r="CB20" s="69">
        <f t="shared" si="9"/>
        <v>0.95</v>
      </c>
      <c r="CC20" s="350"/>
      <c r="CD20" s="351"/>
      <c r="CE20" s="69" t="str">
        <f>IFERROR(Tabla1[[#This Row],[Valor numerador43]]/Tabla1[[#This Row],[Valor denominador44]], " ")</f>
        <v xml:space="preserve"> </v>
      </c>
      <c r="CF20" s="72" t="str">
        <f t="shared" si="3"/>
        <v>(=100%)</v>
      </c>
      <c r="CG20" s="73"/>
      <c r="CH20" s="152"/>
      <c r="CI20" s="152"/>
      <c r="CJ20" s="69">
        <f t="shared" si="10"/>
        <v>0.95</v>
      </c>
      <c r="CK20" s="70"/>
      <c r="CL20" s="70"/>
      <c r="CM20" s="69" t="str">
        <f>+IFERROR(Tabla1[[#This Row],[Valor numerador51]]/Tabla1[[#This Row],[Valor denominador52]], " ")</f>
        <v xml:space="preserve"> </v>
      </c>
      <c r="CN20" s="72" t="str">
        <f t="shared" si="8"/>
        <v>(=100%)</v>
      </c>
      <c r="CO20" s="73"/>
      <c r="CP20" s="155"/>
      <c r="CQ20" s="71"/>
      <c r="CR20" s="69">
        <f t="shared" si="11"/>
        <v>0.95</v>
      </c>
      <c r="CS20" s="70">
        <v>266</v>
      </c>
      <c r="CT20" s="70">
        <v>266</v>
      </c>
      <c r="CU20" s="69">
        <f>+IFERROR(Tabla1[[#This Row],[Valor numerador59]]/Tabla1[[#This Row],[Valor denominador60]], " ")</f>
        <v>1</v>
      </c>
      <c r="CV20" s="72" t="str">
        <f t="shared" si="4"/>
        <v>(=100%)</v>
      </c>
      <c r="CW20" s="346" t="s">
        <v>21</v>
      </c>
      <c r="CX20" s="152" t="s">
        <v>763</v>
      </c>
      <c r="CY20" s="71"/>
      <c r="CZ20" s="339">
        <f>+IFERROR(AVERAGE(Tabla1[[#This Row],[RESULTADO 45]],Tabla1[[#This Row],[RESULTADO 53]],Tabla1[[#This Row],[RESULTADO 61]]), " ")</f>
        <v>1</v>
      </c>
      <c r="DA20" s="340">
        <f>+Tabla1[[#This Row],[PROMEDIO MENSUAL 1er TRIMESTRE]]</f>
        <v>1</v>
      </c>
      <c r="DB20" s="372" t="str">
        <f>+Tabla1[[#This Row],[DESEMPEÑO63]]</f>
        <v>EXCELENTE</v>
      </c>
    </row>
    <row r="21" spans="1:106" ht="80.099999999999994" customHeight="1" x14ac:dyDescent="0.25">
      <c r="A21" s="11">
        <v>14</v>
      </c>
      <c r="B21" s="12" t="s">
        <v>26</v>
      </c>
      <c r="C21" s="13" t="s">
        <v>137</v>
      </c>
      <c r="D21" s="68" t="s">
        <v>138</v>
      </c>
      <c r="E21" s="10" t="s">
        <v>29</v>
      </c>
      <c r="F21" s="12" t="s">
        <v>165</v>
      </c>
      <c r="G21" s="23" t="s">
        <v>166</v>
      </c>
      <c r="H21" s="78" t="s">
        <v>167</v>
      </c>
      <c r="I21" s="78" t="s">
        <v>141</v>
      </c>
      <c r="J21" s="23">
        <v>4</v>
      </c>
      <c r="K21" s="78" t="s">
        <v>102</v>
      </c>
      <c r="L21" s="23" t="s">
        <v>159</v>
      </c>
      <c r="M21" s="12" t="s">
        <v>168</v>
      </c>
      <c r="N21" s="78" t="s">
        <v>37</v>
      </c>
      <c r="O21" s="23" t="s">
        <v>169</v>
      </c>
      <c r="P21" s="10" t="s">
        <v>39</v>
      </c>
      <c r="Q21" s="10" t="s">
        <v>39</v>
      </c>
      <c r="R21" s="23" t="s">
        <v>170</v>
      </c>
      <c r="S21" s="23" t="s">
        <v>171</v>
      </c>
      <c r="T21" s="23" t="s">
        <v>172</v>
      </c>
      <c r="U21" s="23" t="s">
        <v>173</v>
      </c>
      <c r="V21" s="18" t="s">
        <v>146</v>
      </c>
      <c r="W21" s="78" t="s">
        <v>164</v>
      </c>
      <c r="X21" s="78" t="s">
        <v>164</v>
      </c>
      <c r="Y21" s="18" t="s">
        <v>148</v>
      </c>
      <c r="Z21" s="208"/>
      <c r="AA21" s="146"/>
      <c r="AB21" s="146"/>
      <c r="AC21" s="147" t="str">
        <f>IFERROR(Tabla1[[#This Row],[Valor numerador]]/Tabla1[[#This Row],[Valor denominador]], " ")</f>
        <v xml:space="preserve"> </v>
      </c>
      <c r="AD21" s="145" t="str">
        <f t="shared" si="0"/>
        <v>≤3</v>
      </c>
      <c r="AE21" s="146"/>
      <c r="AF21" s="388"/>
      <c r="AG21" s="388"/>
      <c r="AH21" s="209">
        <v>0</v>
      </c>
      <c r="AI21" s="146">
        <v>0</v>
      </c>
      <c r="AJ21" s="146">
        <v>0</v>
      </c>
      <c r="AK21" s="147">
        <v>0</v>
      </c>
      <c r="AL21" s="146" t="str">
        <f>+Tabla1[[#This Row],[EXCELENTE]]</f>
        <v>≤3</v>
      </c>
      <c r="AM21" s="390" t="s">
        <v>21</v>
      </c>
      <c r="AN21" s="388" t="s">
        <v>750</v>
      </c>
      <c r="AO21" s="388"/>
      <c r="AP21" s="209"/>
      <c r="AQ21" s="146"/>
      <c r="AR21" s="146"/>
      <c r="AS21" s="147"/>
      <c r="AT21" s="146" t="str">
        <f>+Tabla1[[#This Row],[EXCELENTE]]</f>
        <v>≤3</v>
      </c>
      <c r="AU21" s="205" t="s">
        <v>21</v>
      </c>
      <c r="AV21" s="206"/>
      <c r="AW21" s="393"/>
      <c r="AX21" s="115">
        <f t="shared" si="5"/>
        <v>0</v>
      </c>
      <c r="AY21" s="65">
        <f>+Tabla1[[#This Row],[PROMEDIO MENSUAL 3er TRIMESTRE]]</f>
        <v>0</v>
      </c>
      <c r="AZ21" s="66" t="str">
        <f t="shared" si="6"/>
        <v>EXCELENTE</v>
      </c>
      <c r="BA21" s="254"/>
      <c r="BB21" s="254"/>
      <c r="BC21" s="254"/>
      <c r="BD21" s="249" t="str">
        <f>IFERROR(Tabla1[[#This Row],[Valor numerador19]]/Tabla1[[#This Row],[Valor denominador20]], " ")</f>
        <v xml:space="preserve"> </v>
      </c>
      <c r="BE21" s="250" t="str">
        <f t="shared" si="7"/>
        <v>≤3</v>
      </c>
      <c r="BF21" s="254"/>
      <c r="BG21" s="254"/>
      <c r="BH21" s="254"/>
      <c r="BI21" s="263"/>
      <c r="BJ21" s="264"/>
      <c r="BK21" s="264"/>
      <c r="BL21" s="249" t="str">
        <f>IFERROR(Tabla1[[#This Row],[Valor numerador27]]/Tabla1[[#This Row],[Valor denominador28]], " ")</f>
        <v xml:space="preserve"> </v>
      </c>
      <c r="BM21" s="250" t="str">
        <f t="shared" si="1"/>
        <v>≤3</v>
      </c>
      <c r="BN21" s="268"/>
      <c r="BO21" s="261"/>
      <c r="BP21" s="261"/>
      <c r="BQ21" s="269">
        <v>4</v>
      </c>
      <c r="BR21" s="254">
        <v>2</v>
      </c>
      <c r="BS21" s="254">
        <v>2</v>
      </c>
      <c r="BT21" s="250">
        <f>+IFERROR(Tabla1[[#This Row],[Valor numerador35]]/Tabla1[[#This Row],[Valor denominador36]], " ")</f>
        <v>1</v>
      </c>
      <c r="BU21" s="250" t="str">
        <f t="shared" si="2"/>
        <v>≤3</v>
      </c>
      <c r="BV21" s="270" t="s">
        <v>21</v>
      </c>
      <c r="BW21" s="271" t="s">
        <v>758</v>
      </c>
      <c r="BX21" s="272"/>
      <c r="BY21" s="339">
        <f>+IFERROR(AVERAGE(Tabla1[[#This Row],[RESULTADO 21]],Tabla1[[#This Row],[RESULTADO 29]],Tabla1[[#This Row],[RESULTADO 37]]), " ")</f>
        <v>1</v>
      </c>
      <c r="BZ21" s="340">
        <f>+Tabla1[[#This Row],[PROMEDIO MENSUAL 2do TRIMESTRE]]</f>
        <v>1</v>
      </c>
      <c r="CA21" s="341" t="str">
        <f>+Tabla1[[#This Row],[DESEMPEÑO39]]</f>
        <v>EXCELENTE</v>
      </c>
      <c r="CB21" s="69">
        <f t="shared" si="9"/>
        <v>4</v>
      </c>
      <c r="CC21" s="350"/>
      <c r="CD21" s="351"/>
      <c r="CE21" s="69" t="str">
        <f>IFERROR(Tabla1[[#This Row],[Valor numerador43]]/Tabla1[[#This Row],[Valor denominador44]], " ")</f>
        <v xml:space="preserve"> </v>
      </c>
      <c r="CF21" s="72" t="str">
        <f t="shared" si="3"/>
        <v>≤3</v>
      </c>
      <c r="CG21" s="73"/>
      <c r="CH21" s="152"/>
      <c r="CI21" s="152"/>
      <c r="CJ21" s="69">
        <f t="shared" si="10"/>
        <v>4</v>
      </c>
      <c r="CK21" s="70">
        <v>1</v>
      </c>
      <c r="CL21" s="70">
        <v>1</v>
      </c>
      <c r="CM21" s="69">
        <f>+IFERROR(Tabla1[[#This Row],[Valor numerador51]]/Tabla1[[#This Row],[Valor denominador52]], " ")</f>
        <v>1</v>
      </c>
      <c r="CN21" s="72" t="str">
        <f t="shared" si="8"/>
        <v>≤3</v>
      </c>
      <c r="CO21" s="346" t="s">
        <v>21</v>
      </c>
      <c r="CP21" s="204" t="s">
        <v>760</v>
      </c>
      <c r="CQ21" s="71"/>
      <c r="CR21" s="69">
        <f t="shared" si="11"/>
        <v>4</v>
      </c>
      <c r="CS21" s="70"/>
      <c r="CT21" s="70"/>
      <c r="CU21" s="69" t="str">
        <f>+IFERROR(Tabla1[[#This Row],[Valor numerador59]]/Tabla1[[#This Row],[Valor denominador60]], " ")</f>
        <v xml:space="preserve"> </v>
      </c>
      <c r="CV21" s="72" t="str">
        <f t="shared" si="4"/>
        <v>≤3</v>
      </c>
      <c r="CW21" s="346"/>
      <c r="CX21" s="152"/>
      <c r="CY21" s="71"/>
      <c r="CZ21" s="339">
        <f>+IFERROR(AVERAGE(Tabla1[[#This Row],[RESULTADO 45]],Tabla1[[#This Row],[RESULTADO 53]],Tabla1[[#This Row],[RESULTADO 61]]), " ")</f>
        <v>1</v>
      </c>
      <c r="DA21" s="340">
        <f>+Tabla1[[#This Row],[PROMEDIO MENSUAL 1er TRIMESTRE]]</f>
        <v>1</v>
      </c>
      <c r="DB21" s="372">
        <f>+Tabla1[[#This Row],[DESEMPEÑO63]]</f>
        <v>0</v>
      </c>
    </row>
    <row r="22" spans="1:106" ht="80.099999999999994" customHeight="1" x14ac:dyDescent="0.25">
      <c r="A22" s="11">
        <v>15</v>
      </c>
      <c r="B22" s="12" t="s">
        <v>26</v>
      </c>
      <c r="C22" s="13" t="s">
        <v>137</v>
      </c>
      <c r="D22" s="68" t="s">
        <v>138</v>
      </c>
      <c r="E22" s="400" t="s">
        <v>71</v>
      </c>
      <c r="F22" s="405" t="s">
        <v>174</v>
      </c>
      <c r="G22" s="408" t="s">
        <v>175</v>
      </c>
      <c r="H22" s="386" t="s">
        <v>32</v>
      </c>
      <c r="I22" s="386" t="s">
        <v>141</v>
      </c>
      <c r="J22" s="407">
        <v>1</v>
      </c>
      <c r="K22" s="386" t="s">
        <v>102</v>
      </c>
      <c r="L22" s="405" t="s">
        <v>159</v>
      </c>
      <c r="M22" s="405" t="s">
        <v>176</v>
      </c>
      <c r="N22" s="386" t="s">
        <v>37</v>
      </c>
      <c r="O22" s="405" t="s">
        <v>749</v>
      </c>
      <c r="P22" s="400" t="s">
        <v>39</v>
      </c>
      <c r="Q22" s="400" t="s">
        <v>39</v>
      </c>
      <c r="R22" s="405" t="s">
        <v>177</v>
      </c>
      <c r="S22" s="405" t="s">
        <v>178</v>
      </c>
      <c r="T22" s="409">
        <v>1</v>
      </c>
      <c r="U22" s="409">
        <v>1</v>
      </c>
      <c r="V22" s="386" t="s">
        <v>146</v>
      </c>
      <c r="W22" s="386" t="s">
        <v>146</v>
      </c>
      <c r="X22" s="386" t="s">
        <v>146</v>
      </c>
      <c r="Y22" s="386" t="s">
        <v>148</v>
      </c>
      <c r="Z22" s="145"/>
      <c r="AA22" s="146"/>
      <c r="AB22" s="146"/>
      <c r="AC22" s="147" t="str">
        <f>IFERROR(Tabla1[[#This Row],[Valor numerador]]/Tabla1[[#This Row],[Valor denominador]], " ")</f>
        <v xml:space="preserve"> </v>
      </c>
      <c r="AD22" s="145">
        <f t="shared" si="0"/>
        <v>1</v>
      </c>
      <c r="AE22" s="146"/>
      <c r="AF22" s="388"/>
      <c r="AG22" s="388"/>
      <c r="AH22" s="145"/>
      <c r="AI22" s="146"/>
      <c r="AJ22" s="146"/>
      <c r="AK22" s="147" t="str">
        <f>IFERROR(Tabla1[[#This Row],[Valor numerador3]]/Tabla1[[#This Row],[Valor denominador4]], " ")</f>
        <v xml:space="preserve"> </v>
      </c>
      <c r="AL22" s="146">
        <f>+Tabla1[[#This Row],[EXCELENTE]]</f>
        <v>1</v>
      </c>
      <c r="AM22" s="146"/>
      <c r="AN22" s="388"/>
      <c r="AO22" s="388"/>
      <c r="AP22" s="145">
        <v>1</v>
      </c>
      <c r="AQ22" s="146">
        <v>62</v>
      </c>
      <c r="AR22" s="146">
        <v>62</v>
      </c>
      <c r="AS22" s="147">
        <f>IFERROR(Tabla1[[#This Row],[Valor numerador11]]/Tabla1[[#This Row],[Valor denominador12]], " ")</f>
        <v>1</v>
      </c>
      <c r="AT22" s="146">
        <f>+Tabla1[[#This Row],[EXCELENTE]]</f>
        <v>1</v>
      </c>
      <c r="AU22" s="205" t="s">
        <v>21</v>
      </c>
      <c r="AV22" s="206" t="s">
        <v>754</v>
      </c>
      <c r="AW22" s="395"/>
      <c r="AX22" s="115">
        <f t="shared" si="5"/>
        <v>1</v>
      </c>
      <c r="AY22" s="65">
        <f>+Tabla1[[#This Row],[PROMEDIO MENSUAL 3er TRIMESTRE]]</f>
        <v>1</v>
      </c>
      <c r="AZ22" s="66" t="str">
        <f t="shared" si="6"/>
        <v>EXCELENTE</v>
      </c>
      <c r="BA22" s="254"/>
      <c r="BB22" s="254"/>
      <c r="BC22" s="254"/>
      <c r="BD22" s="249" t="str">
        <f>IFERROR(Tabla1[[#This Row],[Valor numerador19]]/Tabla1[[#This Row],[Valor denominador20]], " ")</f>
        <v xml:space="preserve"> </v>
      </c>
      <c r="BE22" s="250">
        <f t="shared" si="7"/>
        <v>1</v>
      </c>
      <c r="BF22" s="254"/>
      <c r="BG22" s="254"/>
      <c r="BH22" s="254"/>
      <c r="BI22" s="263"/>
      <c r="BJ22" s="264"/>
      <c r="BK22" s="264"/>
      <c r="BL22" s="249" t="str">
        <f>IFERROR(Tabla1[[#This Row],[Valor numerador27]]/Tabla1[[#This Row],[Valor denominador28]], " ")</f>
        <v xml:space="preserve"> </v>
      </c>
      <c r="BM22" s="250">
        <f t="shared" si="1"/>
        <v>1</v>
      </c>
      <c r="BN22" s="268"/>
      <c r="BO22" s="261"/>
      <c r="BP22" s="261"/>
      <c r="BQ22" s="269">
        <v>1</v>
      </c>
      <c r="BR22" s="254">
        <v>48</v>
      </c>
      <c r="BS22" s="254">
        <v>48</v>
      </c>
      <c r="BT22" s="250">
        <f>+IFERROR(Tabla1[[#This Row],[Valor numerador35]]/Tabla1[[#This Row],[Valor denominador36]], " ")</f>
        <v>1</v>
      </c>
      <c r="BU22" s="250">
        <f t="shared" si="2"/>
        <v>1</v>
      </c>
      <c r="BV22" s="270" t="s">
        <v>21</v>
      </c>
      <c r="BW22" s="274" t="s">
        <v>759</v>
      </c>
      <c r="BX22" s="275"/>
      <c r="BY22" s="339">
        <f>+IFERROR(AVERAGE(Tabla1[[#This Row],[RESULTADO 21]],Tabla1[[#This Row],[RESULTADO 29]],Tabla1[[#This Row],[RESULTADO 37]]), " ")</f>
        <v>1</v>
      </c>
      <c r="BZ22" s="340">
        <f>+Tabla1[[#This Row],[PROMEDIO MENSUAL 2do TRIMESTRE]]</f>
        <v>1</v>
      </c>
      <c r="CA22" s="341" t="str">
        <f>+Tabla1[[#This Row],[DESEMPEÑO39]]</f>
        <v>EXCELENTE</v>
      </c>
      <c r="CB22" s="69">
        <f t="shared" si="9"/>
        <v>1</v>
      </c>
      <c r="CC22" s="350"/>
      <c r="CD22" s="351"/>
      <c r="CE22" s="69" t="str">
        <f>IFERROR(Tabla1[[#This Row],[Valor numerador43]]/Tabla1[[#This Row],[Valor denominador44]], " ")</f>
        <v xml:space="preserve"> </v>
      </c>
      <c r="CF22" s="72">
        <f t="shared" si="3"/>
        <v>1</v>
      </c>
      <c r="CG22" s="73"/>
      <c r="CH22" s="152"/>
      <c r="CI22" s="152"/>
      <c r="CJ22" s="69">
        <f t="shared" si="10"/>
        <v>1</v>
      </c>
      <c r="CK22" s="70"/>
      <c r="CL22" s="70"/>
      <c r="CM22" s="69" t="str">
        <f>+IFERROR(Tabla1[[#This Row],[Valor numerador51]]/Tabla1[[#This Row],[Valor denominador52]], " ")</f>
        <v xml:space="preserve"> </v>
      </c>
      <c r="CN22" s="72">
        <f t="shared" si="8"/>
        <v>1</v>
      </c>
      <c r="CO22" s="73"/>
      <c r="CP22" s="155"/>
      <c r="CQ22" s="71"/>
      <c r="CR22" s="69">
        <f t="shared" si="11"/>
        <v>1</v>
      </c>
      <c r="CS22" s="70">
        <v>85</v>
      </c>
      <c r="CT22" s="70">
        <v>85</v>
      </c>
      <c r="CU22" s="69">
        <f>+IFERROR(Tabla1[[#This Row],[Valor numerador59]]/Tabla1[[#This Row],[Valor denominador60]], " ")</f>
        <v>1</v>
      </c>
      <c r="CV22" s="72">
        <f t="shared" si="4"/>
        <v>1</v>
      </c>
      <c r="CW22" s="346" t="s">
        <v>21</v>
      </c>
      <c r="CX22" s="152" t="s">
        <v>764</v>
      </c>
      <c r="CY22" s="71"/>
      <c r="CZ22" s="339">
        <f>+IFERROR(AVERAGE(Tabla1[[#This Row],[RESULTADO 45]],Tabla1[[#This Row],[RESULTADO 53]],Tabla1[[#This Row],[RESULTADO 61]]), " ")</f>
        <v>1</v>
      </c>
      <c r="DA22" s="340">
        <f>+Tabla1[[#This Row],[PROMEDIO MENSUAL 1er TRIMESTRE]]</f>
        <v>1</v>
      </c>
      <c r="DB22" s="372" t="str">
        <f>+Tabla1[[#This Row],[DESEMPEÑO63]]</f>
        <v>EXCELENTE</v>
      </c>
    </row>
    <row r="23" spans="1:106" ht="80.099999999999994" customHeight="1" x14ac:dyDescent="0.25">
      <c r="A23" s="11">
        <v>16</v>
      </c>
      <c r="B23" s="31" t="s">
        <v>179</v>
      </c>
      <c r="C23" s="13" t="s">
        <v>180</v>
      </c>
      <c r="D23" s="67" t="s">
        <v>181</v>
      </c>
      <c r="E23" s="19" t="s">
        <v>29</v>
      </c>
      <c r="F23" s="32" t="s">
        <v>182</v>
      </c>
      <c r="G23" s="14" t="s">
        <v>183</v>
      </c>
      <c r="H23" s="10" t="s">
        <v>184</v>
      </c>
      <c r="I23" s="78" t="s">
        <v>185</v>
      </c>
      <c r="J23" s="25">
        <v>1</v>
      </c>
      <c r="K23" s="78" t="s">
        <v>186</v>
      </c>
      <c r="L23" s="10" t="s">
        <v>35</v>
      </c>
      <c r="M23" s="12" t="s">
        <v>187</v>
      </c>
      <c r="N23" s="10" t="s">
        <v>37</v>
      </c>
      <c r="O23" s="12" t="s">
        <v>188</v>
      </c>
      <c r="P23" s="10" t="s">
        <v>39</v>
      </c>
      <c r="Q23" s="10" t="s">
        <v>39</v>
      </c>
      <c r="R23" s="33" t="s">
        <v>189</v>
      </c>
      <c r="S23" s="21" t="s">
        <v>190</v>
      </c>
      <c r="T23" s="21" t="s">
        <v>155</v>
      </c>
      <c r="U23" s="27" t="s">
        <v>191</v>
      </c>
      <c r="V23" s="18" t="s">
        <v>180</v>
      </c>
      <c r="W23" s="18" t="s">
        <v>192</v>
      </c>
      <c r="X23" s="18" t="s">
        <v>192</v>
      </c>
      <c r="Y23" s="18" t="s">
        <v>180</v>
      </c>
      <c r="Z23" s="210">
        <v>1</v>
      </c>
      <c r="AA23" s="201">
        <v>45</v>
      </c>
      <c r="AB23" s="201">
        <v>45</v>
      </c>
      <c r="AC23" s="147">
        <f>IFERROR(Tabla1[[#This Row],[Valor numerador]]/Tabla1[[#This Row],[Valor denominador]], " ")</f>
        <v>1</v>
      </c>
      <c r="AD23" s="145" t="str">
        <f t="shared" si="0"/>
        <v>&gt;=100%</v>
      </c>
      <c r="AE23" s="211" t="s">
        <v>21</v>
      </c>
      <c r="AF23" s="150" t="s">
        <v>765</v>
      </c>
      <c r="AG23" s="396"/>
      <c r="AH23" s="210">
        <v>1</v>
      </c>
      <c r="AI23" s="201">
        <v>42</v>
      </c>
      <c r="AJ23" s="201">
        <v>42</v>
      </c>
      <c r="AK23" s="147">
        <f>IFERROR(Tabla1[[#This Row],[Valor numerador3]]/Tabla1[[#This Row],[Valor denominador4]], " ")</f>
        <v>1</v>
      </c>
      <c r="AL23" s="146" t="str">
        <f>+Tabla1[[#This Row],[EXCELENTE]]</f>
        <v>&gt;=100%</v>
      </c>
      <c r="AM23" s="211" t="s">
        <v>21</v>
      </c>
      <c r="AN23" s="150" t="s">
        <v>771</v>
      </c>
      <c r="AO23" s="396"/>
      <c r="AP23" s="210">
        <v>1</v>
      </c>
      <c r="AQ23" s="201">
        <v>56</v>
      </c>
      <c r="AR23" s="201">
        <v>56</v>
      </c>
      <c r="AS23" s="147">
        <f>IFERROR(Tabla1[[#This Row],[Valor numerador11]]/Tabla1[[#This Row],[Valor denominador12]], " ")</f>
        <v>1</v>
      </c>
      <c r="AT23" s="146" t="str">
        <f>+Tabla1[[#This Row],[EXCELENTE]]</f>
        <v>&gt;=100%</v>
      </c>
      <c r="AU23" s="211" t="s">
        <v>21</v>
      </c>
      <c r="AV23" s="150" t="s">
        <v>776</v>
      </c>
      <c r="AW23" s="396"/>
      <c r="AX23" s="115">
        <f t="shared" si="5"/>
        <v>1</v>
      </c>
      <c r="AY23" s="65">
        <f>+Tabla1[[#This Row],[PROMEDIO MENSUAL 3er TRIMESTRE]]</f>
        <v>1</v>
      </c>
      <c r="AZ23" s="66" t="str">
        <f t="shared" si="6"/>
        <v>EXCELENTE</v>
      </c>
      <c r="BA23" s="269">
        <f t="shared" ref="BA23:BA31" si="12">$J23</f>
        <v>1</v>
      </c>
      <c r="BB23" s="276">
        <v>43</v>
      </c>
      <c r="BC23" s="276">
        <v>43</v>
      </c>
      <c r="BD23" s="249">
        <f>IFERROR(Tabla1[[#This Row],[Valor numerador19]]/Tabla1[[#This Row],[Valor denominador20]], " ")</f>
        <v>1</v>
      </c>
      <c r="BE23" s="250" t="str">
        <f t="shared" si="7"/>
        <v>&gt;=100%</v>
      </c>
      <c r="BF23" s="253" t="s">
        <v>21</v>
      </c>
      <c r="BG23" s="254" t="s">
        <v>782</v>
      </c>
      <c r="BH23" s="277"/>
      <c r="BI23" s="269">
        <f t="shared" ref="BI23:BI31" si="13">$J23</f>
        <v>1</v>
      </c>
      <c r="BJ23" s="276">
        <v>45</v>
      </c>
      <c r="BK23" s="276">
        <v>45</v>
      </c>
      <c r="BL23" s="249">
        <f>IFERROR(Tabla1[[#This Row],[Valor numerador27]]/Tabla1[[#This Row],[Valor denominador28]], " ")</f>
        <v>1</v>
      </c>
      <c r="BM23" s="250" t="str">
        <f t="shared" si="1"/>
        <v>&gt;=100%</v>
      </c>
      <c r="BN23" s="253" t="s">
        <v>21</v>
      </c>
      <c r="BO23" s="254" t="s">
        <v>789</v>
      </c>
      <c r="BP23" s="277"/>
      <c r="BQ23" s="269">
        <f t="shared" ref="BQ23:BQ31" si="14">$J23</f>
        <v>1</v>
      </c>
      <c r="BR23" s="276">
        <v>43</v>
      </c>
      <c r="BS23" s="276">
        <v>43</v>
      </c>
      <c r="BT23" s="250">
        <f>+IFERROR(Tabla1[[#This Row],[Valor numerador35]]/Tabla1[[#This Row],[Valor denominador36]], " ")</f>
        <v>1</v>
      </c>
      <c r="BU23" s="250" t="str">
        <f t="shared" si="2"/>
        <v>&gt;=100%</v>
      </c>
      <c r="BV23" s="253" t="s">
        <v>21</v>
      </c>
      <c r="BW23" s="254" t="s">
        <v>793</v>
      </c>
      <c r="BX23" s="277"/>
      <c r="BY23" s="339">
        <f>+IFERROR(AVERAGE(Tabla1[[#This Row],[RESULTADO 21]],Tabla1[[#This Row],[RESULTADO 29]],Tabla1[[#This Row],[RESULTADO 37]]), " ")</f>
        <v>1</v>
      </c>
      <c r="BZ23" s="340">
        <f>+Tabla1[[#This Row],[PROMEDIO MENSUAL 2do TRIMESTRE]]</f>
        <v>1</v>
      </c>
      <c r="CA23" s="341" t="str">
        <f>+Tabla1[[#This Row],[DESEMPEÑO39]]</f>
        <v>EXCELENTE</v>
      </c>
      <c r="CB23" s="69">
        <f t="shared" si="9"/>
        <v>1</v>
      </c>
      <c r="CC23" s="70">
        <v>44</v>
      </c>
      <c r="CD23" s="70">
        <v>44</v>
      </c>
      <c r="CE23" s="69">
        <f>IFERROR(Tabla1[[#This Row],[Valor numerador43]]/Tabla1[[#This Row],[Valor denominador44]], " ")</f>
        <v>1</v>
      </c>
      <c r="CF23" s="72" t="str">
        <f t="shared" si="3"/>
        <v>&gt;=100%</v>
      </c>
      <c r="CG23" s="346" t="s">
        <v>21</v>
      </c>
      <c r="CH23" s="352" t="s">
        <v>800</v>
      </c>
      <c r="CI23" s="152"/>
      <c r="CJ23" s="69">
        <f t="shared" si="10"/>
        <v>1</v>
      </c>
      <c r="CK23" s="70">
        <v>52</v>
      </c>
      <c r="CL23" s="70">
        <v>52</v>
      </c>
      <c r="CM23" s="69">
        <f>+IFERROR(Tabla1[[#This Row],[Valor numerador51]]/Tabla1[[#This Row],[Valor denominador52]], " ")</f>
        <v>1</v>
      </c>
      <c r="CN23" s="72" t="str">
        <f t="shared" si="8"/>
        <v>&gt;=100%</v>
      </c>
      <c r="CO23" s="346" t="s">
        <v>21</v>
      </c>
      <c r="CP23" s="353" t="s">
        <v>805</v>
      </c>
      <c r="CQ23" s="152"/>
      <c r="CR23" s="69">
        <f t="shared" si="11"/>
        <v>1</v>
      </c>
      <c r="CS23" s="70">
        <v>41</v>
      </c>
      <c r="CT23" s="70">
        <v>41</v>
      </c>
      <c r="CU23" s="69">
        <f>+IFERROR(Tabla1[[#This Row],[Valor numerador59]]/Tabla1[[#This Row],[Valor denominador60]], " ")</f>
        <v>1</v>
      </c>
      <c r="CV23" s="72" t="str">
        <f t="shared" si="4"/>
        <v>&gt;=100%</v>
      </c>
      <c r="CW23" s="346" t="s">
        <v>21</v>
      </c>
      <c r="CX23" s="352" t="s">
        <v>807</v>
      </c>
      <c r="CY23" s="152"/>
      <c r="CZ23" s="339">
        <f>+IFERROR(AVERAGE(Tabla1[[#This Row],[RESULTADO 45]],Tabla1[[#This Row],[RESULTADO 53]],Tabla1[[#This Row],[RESULTADO 61]]), " ")</f>
        <v>1</v>
      </c>
      <c r="DA23" s="340">
        <f>+Tabla1[[#This Row],[PROMEDIO MENSUAL 1er TRIMESTRE]]</f>
        <v>1</v>
      </c>
      <c r="DB23" s="372" t="str">
        <f>+Tabla1[[#This Row],[DESEMPEÑO63]]</f>
        <v>EXCELENTE</v>
      </c>
    </row>
    <row r="24" spans="1:106" ht="80.099999999999994" customHeight="1" x14ac:dyDescent="0.25">
      <c r="A24" s="11">
        <v>17</v>
      </c>
      <c r="B24" s="31" t="s">
        <v>179</v>
      </c>
      <c r="C24" s="13" t="s">
        <v>180</v>
      </c>
      <c r="D24" s="67" t="s">
        <v>181</v>
      </c>
      <c r="E24" s="400" t="s">
        <v>29</v>
      </c>
      <c r="F24" s="410" t="s">
        <v>193</v>
      </c>
      <c r="G24" s="125" t="s">
        <v>194</v>
      </c>
      <c r="H24" s="400" t="s">
        <v>184</v>
      </c>
      <c r="I24" s="386" t="s">
        <v>185</v>
      </c>
      <c r="J24" s="387">
        <v>1</v>
      </c>
      <c r="K24" s="386" t="s">
        <v>186</v>
      </c>
      <c r="L24" s="400" t="s">
        <v>35</v>
      </c>
      <c r="M24" s="125" t="s">
        <v>195</v>
      </c>
      <c r="N24" s="400" t="s">
        <v>37</v>
      </c>
      <c r="O24" s="125" t="s">
        <v>188</v>
      </c>
      <c r="P24" s="400" t="s">
        <v>39</v>
      </c>
      <c r="Q24" s="400" t="s">
        <v>39</v>
      </c>
      <c r="R24" s="403" t="s">
        <v>189</v>
      </c>
      <c r="S24" s="403" t="s">
        <v>190</v>
      </c>
      <c r="T24" s="403" t="s">
        <v>155</v>
      </c>
      <c r="U24" s="406" t="s">
        <v>191</v>
      </c>
      <c r="V24" s="386" t="s">
        <v>180</v>
      </c>
      <c r="W24" s="386" t="s">
        <v>192</v>
      </c>
      <c r="X24" s="386" t="s">
        <v>192</v>
      </c>
      <c r="Y24" s="386" t="s">
        <v>180</v>
      </c>
      <c r="Z24" s="210">
        <v>1</v>
      </c>
      <c r="AA24" s="201">
        <v>10</v>
      </c>
      <c r="AB24" s="201">
        <v>10</v>
      </c>
      <c r="AC24" s="147">
        <f>IFERROR(Tabla1[[#This Row],[Valor numerador]]/Tabla1[[#This Row],[Valor denominador]], " ")</f>
        <v>1</v>
      </c>
      <c r="AD24" s="145" t="str">
        <f t="shared" si="0"/>
        <v>&gt;=100%</v>
      </c>
      <c r="AE24" s="211" t="s">
        <v>21</v>
      </c>
      <c r="AF24" s="150" t="s">
        <v>766</v>
      </c>
      <c r="AG24" s="396"/>
      <c r="AH24" s="210">
        <v>1</v>
      </c>
      <c r="AI24" s="201">
        <v>21</v>
      </c>
      <c r="AJ24" s="201">
        <v>21</v>
      </c>
      <c r="AK24" s="147">
        <f>IFERROR(Tabla1[[#This Row],[Valor numerador3]]/Tabla1[[#This Row],[Valor denominador4]], " ")</f>
        <v>1</v>
      </c>
      <c r="AL24" s="146" t="str">
        <f>+Tabla1[[#This Row],[EXCELENTE]]</f>
        <v>&gt;=100%</v>
      </c>
      <c r="AM24" s="211" t="s">
        <v>21</v>
      </c>
      <c r="AN24" s="150" t="s">
        <v>772</v>
      </c>
      <c r="AO24" s="396"/>
      <c r="AP24" s="210">
        <v>1</v>
      </c>
      <c r="AQ24" s="201">
        <v>17</v>
      </c>
      <c r="AR24" s="201">
        <v>17</v>
      </c>
      <c r="AS24" s="147">
        <f>IFERROR(Tabla1[[#This Row],[Valor numerador11]]/Tabla1[[#This Row],[Valor denominador12]], " ")</f>
        <v>1</v>
      </c>
      <c r="AT24" s="146" t="str">
        <f>+Tabla1[[#This Row],[EXCELENTE]]</f>
        <v>&gt;=100%</v>
      </c>
      <c r="AU24" s="211" t="s">
        <v>21</v>
      </c>
      <c r="AV24" s="150" t="s">
        <v>777</v>
      </c>
      <c r="AW24" s="396"/>
      <c r="AX24" s="115">
        <f t="shared" si="5"/>
        <v>1</v>
      </c>
      <c r="AY24" s="65">
        <f>+Tabla1[[#This Row],[PROMEDIO MENSUAL 3er TRIMESTRE]]</f>
        <v>1</v>
      </c>
      <c r="AZ24" s="66" t="str">
        <f t="shared" si="6"/>
        <v>EXCELENTE</v>
      </c>
      <c r="BA24" s="269">
        <f t="shared" si="12"/>
        <v>1</v>
      </c>
      <c r="BB24" s="276">
        <v>13</v>
      </c>
      <c r="BC24" s="276">
        <v>13</v>
      </c>
      <c r="BD24" s="249">
        <f>IFERROR(Tabla1[[#This Row],[Valor numerador19]]/Tabla1[[#This Row],[Valor denominador20]], " ")</f>
        <v>1</v>
      </c>
      <c r="BE24" s="250" t="str">
        <f t="shared" si="7"/>
        <v>&gt;=100%</v>
      </c>
      <c r="BF24" s="253" t="s">
        <v>21</v>
      </c>
      <c r="BG24" s="254" t="s">
        <v>783</v>
      </c>
      <c r="BH24" s="277"/>
      <c r="BI24" s="269">
        <f t="shared" si="13"/>
        <v>1</v>
      </c>
      <c r="BJ24" s="276">
        <v>15</v>
      </c>
      <c r="BK24" s="276">
        <v>15</v>
      </c>
      <c r="BL24" s="249">
        <f>IFERROR(Tabla1[[#This Row],[Valor numerador27]]/Tabla1[[#This Row],[Valor denominador28]], " ")</f>
        <v>1</v>
      </c>
      <c r="BM24" s="250" t="str">
        <f t="shared" si="1"/>
        <v>&gt;=100%</v>
      </c>
      <c r="BN24" s="253" t="s">
        <v>21</v>
      </c>
      <c r="BO24" s="254" t="s">
        <v>608</v>
      </c>
      <c r="BP24" s="277"/>
      <c r="BQ24" s="269">
        <f t="shared" si="14"/>
        <v>1</v>
      </c>
      <c r="BR24" s="276">
        <v>21</v>
      </c>
      <c r="BS24" s="276">
        <v>21</v>
      </c>
      <c r="BT24" s="250">
        <f>+IFERROR(Tabla1[[#This Row],[Valor numerador35]]/Tabla1[[#This Row],[Valor denominador36]], " ")</f>
        <v>1</v>
      </c>
      <c r="BU24" s="250" t="str">
        <f t="shared" si="2"/>
        <v>&gt;=100%</v>
      </c>
      <c r="BV24" s="253" t="s">
        <v>21</v>
      </c>
      <c r="BW24" s="254" t="s">
        <v>794</v>
      </c>
      <c r="BX24" s="277"/>
      <c r="BY24" s="339">
        <f>+IFERROR(AVERAGE(Tabla1[[#This Row],[RESULTADO 21]],Tabla1[[#This Row],[RESULTADO 29]],Tabla1[[#This Row],[RESULTADO 37]]), " ")</f>
        <v>1</v>
      </c>
      <c r="BZ24" s="340">
        <f>+Tabla1[[#This Row],[PROMEDIO MENSUAL 2do TRIMESTRE]]</f>
        <v>1</v>
      </c>
      <c r="CA24" s="341" t="str">
        <f>+Tabla1[[#This Row],[DESEMPEÑO39]]</f>
        <v>EXCELENTE</v>
      </c>
      <c r="CB24" s="69">
        <f t="shared" si="9"/>
        <v>1</v>
      </c>
      <c r="CC24" s="70">
        <v>20</v>
      </c>
      <c r="CD24" s="70">
        <v>20</v>
      </c>
      <c r="CE24" s="69">
        <f>IFERROR(Tabla1[[#This Row],[Valor numerador43]]/Tabla1[[#This Row],[Valor denominador44]], " ")</f>
        <v>1</v>
      </c>
      <c r="CF24" s="72" t="str">
        <f t="shared" si="3"/>
        <v>&gt;=100%</v>
      </c>
      <c r="CG24" s="346" t="s">
        <v>21</v>
      </c>
      <c r="CH24" s="352" t="s">
        <v>801</v>
      </c>
      <c r="CI24" s="152"/>
      <c r="CJ24" s="69">
        <f t="shared" si="10"/>
        <v>1</v>
      </c>
      <c r="CK24" s="70">
        <v>14</v>
      </c>
      <c r="CL24" s="70">
        <v>14</v>
      </c>
      <c r="CM24" s="69">
        <f>+IFERROR(Tabla1[[#This Row],[Valor numerador51]]/Tabla1[[#This Row],[Valor denominador52]], " ")</f>
        <v>1</v>
      </c>
      <c r="CN24" s="72" t="str">
        <f t="shared" si="8"/>
        <v>&gt;=100%</v>
      </c>
      <c r="CO24" s="346" t="s">
        <v>21</v>
      </c>
      <c r="CP24" s="353" t="s">
        <v>586</v>
      </c>
      <c r="CQ24" s="152"/>
      <c r="CR24" s="69">
        <f t="shared" si="11"/>
        <v>1</v>
      </c>
      <c r="CS24" s="70">
        <v>15</v>
      </c>
      <c r="CT24" s="70">
        <v>15</v>
      </c>
      <c r="CU24" s="69">
        <f>+IFERROR(Tabla1[[#This Row],[Valor numerador59]]/Tabla1[[#This Row],[Valor denominador60]], " ")</f>
        <v>1</v>
      </c>
      <c r="CV24" s="72" t="str">
        <f t="shared" si="4"/>
        <v>&gt;=100%</v>
      </c>
      <c r="CW24" s="346" t="s">
        <v>21</v>
      </c>
      <c r="CX24" s="352" t="s">
        <v>608</v>
      </c>
      <c r="CY24" s="152"/>
      <c r="CZ24" s="339">
        <f>+IFERROR(AVERAGE(Tabla1[[#This Row],[RESULTADO 45]],Tabla1[[#This Row],[RESULTADO 53]],Tabla1[[#This Row],[RESULTADO 61]]), " ")</f>
        <v>1</v>
      </c>
      <c r="DA24" s="340">
        <f>+Tabla1[[#This Row],[PROMEDIO MENSUAL 1er TRIMESTRE]]</f>
        <v>1</v>
      </c>
      <c r="DB24" s="372" t="str">
        <f>+Tabla1[[#This Row],[DESEMPEÑO63]]</f>
        <v>EXCELENTE</v>
      </c>
    </row>
    <row r="25" spans="1:106" ht="80.099999999999994" customHeight="1" x14ac:dyDescent="0.25">
      <c r="A25" s="11">
        <v>18</v>
      </c>
      <c r="B25" s="31" t="s">
        <v>179</v>
      </c>
      <c r="C25" s="13" t="s">
        <v>180</v>
      </c>
      <c r="D25" s="67" t="s">
        <v>181</v>
      </c>
      <c r="E25" s="19" t="s">
        <v>29</v>
      </c>
      <c r="F25" s="32" t="s">
        <v>196</v>
      </c>
      <c r="G25" s="20" t="s">
        <v>197</v>
      </c>
      <c r="H25" s="10" t="s">
        <v>184</v>
      </c>
      <c r="I25" s="78" t="s">
        <v>185</v>
      </c>
      <c r="J25" s="24">
        <v>0.8</v>
      </c>
      <c r="K25" s="78" t="s">
        <v>186</v>
      </c>
      <c r="L25" s="10" t="s">
        <v>198</v>
      </c>
      <c r="M25" s="32" t="s">
        <v>199</v>
      </c>
      <c r="N25" s="10" t="s">
        <v>37</v>
      </c>
      <c r="O25" s="10" t="s">
        <v>200</v>
      </c>
      <c r="P25" s="10" t="s">
        <v>39</v>
      </c>
      <c r="Q25" s="10" t="s">
        <v>39</v>
      </c>
      <c r="R25" s="33" t="s">
        <v>201</v>
      </c>
      <c r="S25" s="21" t="s">
        <v>202</v>
      </c>
      <c r="T25" s="21" t="s">
        <v>203</v>
      </c>
      <c r="U25" s="27" t="s">
        <v>204</v>
      </c>
      <c r="V25" s="78" t="s">
        <v>205</v>
      </c>
      <c r="W25" s="78" t="s">
        <v>206</v>
      </c>
      <c r="X25" s="78" t="s">
        <v>206</v>
      </c>
      <c r="Y25" s="78" t="s">
        <v>206</v>
      </c>
      <c r="Z25" s="210">
        <v>0.8</v>
      </c>
      <c r="AA25" s="201">
        <v>45</v>
      </c>
      <c r="AB25" s="201">
        <v>48</v>
      </c>
      <c r="AC25" s="147">
        <f>IFERROR(Tabla1[[#This Row],[Valor numerador]]/Tabla1[[#This Row],[Valor denominador]], " ")</f>
        <v>0.9375</v>
      </c>
      <c r="AD25" s="145" t="str">
        <f t="shared" si="0"/>
        <v>&gt;=80%</v>
      </c>
      <c r="AE25" s="211" t="s">
        <v>21</v>
      </c>
      <c r="AF25" s="150" t="s">
        <v>990</v>
      </c>
      <c r="AG25" s="396"/>
      <c r="AH25" s="210">
        <v>0.8</v>
      </c>
      <c r="AI25" s="201">
        <v>32</v>
      </c>
      <c r="AJ25" s="201">
        <v>42</v>
      </c>
      <c r="AK25" s="147">
        <f>IFERROR(Tabla1[[#This Row],[Valor numerador3]]/Tabla1[[#This Row],[Valor denominador4]], " ")</f>
        <v>0.76190476190476186</v>
      </c>
      <c r="AL25" s="146" t="str">
        <f>+Tabla1[[#This Row],[EXCELENTE]]</f>
        <v>&gt;=80%</v>
      </c>
      <c r="AM25" s="211" t="s">
        <v>19</v>
      </c>
      <c r="AN25" s="150" t="s">
        <v>991</v>
      </c>
      <c r="AO25" s="396"/>
      <c r="AP25" s="210">
        <v>0.8</v>
      </c>
      <c r="AQ25" s="201">
        <v>36</v>
      </c>
      <c r="AR25" s="201">
        <v>46</v>
      </c>
      <c r="AS25" s="147">
        <f>IFERROR(Tabla1[[#This Row],[Valor numerador11]]/Tabla1[[#This Row],[Valor denominador12]], " ")</f>
        <v>0.78260869565217395</v>
      </c>
      <c r="AT25" s="146" t="str">
        <f>+Tabla1[[#This Row],[EXCELENTE]]</f>
        <v>&gt;=80%</v>
      </c>
      <c r="AU25" s="211" t="s">
        <v>19</v>
      </c>
      <c r="AV25" s="150" t="s">
        <v>778</v>
      </c>
      <c r="AW25" s="396"/>
      <c r="AX25" s="115">
        <f t="shared" si="5"/>
        <v>0.8273378191856452</v>
      </c>
      <c r="AY25" s="65">
        <f>+Tabla1[[#This Row],[PROMEDIO MENSUAL 3er TRIMESTRE]]</f>
        <v>0.8273378191856452</v>
      </c>
      <c r="AZ25" s="66" t="s">
        <v>21</v>
      </c>
      <c r="BA25" s="269">
        <f t="shared" si="12"/>
        <v>0.8</v>
      </c>
      <c r="BB25" s="276">
        <v>69</v>
      </c>
      <c r="BC25" s="276">
        <v>80</v>
      </c>
      <c r="BD25" s="249">
        <f>IFERROR(Tabla1[[#This Row],[Valor numerador19]]/Tabla1[[#This Row],[Valor denominador20]], " ")</f>
        <v>0.86250000000000004</v>
      </c>
      <c r="BE25" s="250" t="str">
        <f t="shared" si="7"/>
        <v>&gt;=80%</v>
      </c>
      <c r="BF25" s="253" t="s">
        <v>21</v>
      </c>
      <c r="BG25" s="254" t="s">
        <v>784</v>
      </c>
      <c r="BH25" s="277"/>
      <c r="BI25" s="269">
        <f t="shared" si="13"/>
        <v>0.8</v>
      </c>
      <c r="BJ25" s="276">
        <v>81</v>
      </c>
      <c r="BK25" s="276">
        <v>92</v>
      </c>
      <c r="BL25" s="249">
        <f>IFERROR(Tabla1[[#This Row],[Valor numerador27]]/Tabla1[[#This Row],[Valor denominador28]], " ")</f>
        <v>0.88043478260869568</v>
      </c>
      <c r="BM25" s="250" t="str">
        <f t="shared" si="1"/>
        <v>&gt;=80%</v>
      </c>
      <c r="BN25" s="253" t="s">
        <v>21</v>
      </c>
      <c r="BO25" s="254" t="s">
        <v>790</v>
      </c>
      <c r="BP25" s="277"/>
      <c r="BQ25" s="269">
        <f t="shared" si="14"/>
        <v>0.8</v>
      </c>
      <c r="BR25" s="276">
        <v>66</v>
      </c>
      <c r="BS25" s="276">
        <v>75</v>
      </c>
      <c r="BT25" s="250">
        <f>+IFERROR(Tabla1[[#This Row],[Valor numerador35]]/Tabla1[[#This Row],[Valor denominador36]], " ")</f>
        <v>0.88</v>
      </c>
      <c r="BU25" s="250" t="str">
        <f t="shared" si="2"/>
        <v>&gt;=80%</v>
      </c>
      <c r="BV25" s="253" t="s">
        <v>21</v>
      </c>
      <c r="BW25" s="254" t="s">
        <v>795</v>
      </c>
      <c r="BX25" s="277"/>
      <c r="BY25" s="339">
        <f>+IFERROR(AVERAGE(Tabla1[[#This Row],[RESULTADO 21]],Tabla1[[#This Row],[RESULTADO 29]],Tabla1[[#This Row],[RESULTADO 37]]), " ")</f>
        <v>0.8743115942028985</v>
      </c>
      <c r="BZ25" s="340">
        <f>+Tabla1[[#This Row],[PROMEDIO MENSUAL 2do TRIMESTRE]]</f>
        <v>0.8743115942028985</v>
      </c>
      <c r="CA25" s="341" t="str">
        <f>+Tabla1[[#This Row],[DESEMPEÑO39]]</f>
        <v>EXCELENTE</v>
      </c>
      <c r="CB25" s="69">
        <f t="shared" si="9"/>
        <v>0.8</v>
      </c>
      <c r="CC25" s="70"/>
      <c r="CD25" s="70"/>
      <c r="CE25" s="69" t="str">
        <f>IFERROR(Tabla1[[#This Row],[Valor numerador43]]/Tabla1[[#This Row],[Valor denominador44]], " ")</f>
        <v xml:space="preserve"> </v>
      </c>
      <c r="CF25" s="72" t="str">
        <f t="shared" si="3"/>
        <v>&gt;=80%</v>
      </c>
      <c r="CG25" s="346"/>
      <c r="CH25" s="352" t="s">
        <v>802</v>
      </c>
      <c r="CI25" s="152"/>
      <c r="CJ25" s="69">
        <f t="shared" si="10"/>
        <v>0.8</v>
      </c>
      <c r="CK25" s="70">
        <v>36</v>
      </c>
      <c r="CL25" s="70">
        <v>37</v>
      </c>
      <c r="CM25" s="69">
        <f>+IFERROR(Tabla1[[#This Row],[Valor numerador51]]/Tabla1[[#This Row],[Valor denominador52]], " ")</f>
        <v>0.97297297297297303</v>
      </c>
      <c r="CN25" s="72" t="str">
        <f t="shared" si="8"/>
        <v>&gt;=80%</v>
      </c>
      <c r="CO25" s="346" t="s">
        <v>21</v>
      </c>
      <c r="CP25" s="354" t="s">
        <v>806</v>
      </c>
      <c r="CQ25" s="152"/>
      <c r="CR25" s="69">
        <f t="shared" si="11"/>
        <v>0.8</v>
      </c>
      <c r="CS25" s="70">
        <v>39</v>
      </c>
      <c r="CT25" s="70">
        <v>45</v>
      </c>
      <c r="CU25" s="69">
        <f>+IFERROR(Tabla1[[#This Row],[Valor numerador59]]/Tabla1[[#This Row],[Valor denominador60]], " ")</f>
        <v>0.8666666666666667</v>
      </c>
      <c r="CV25" s="72" t="str">
        <f t="shared" si="4"/>
        <v>&gt;=80%</v>
      </c>
      <c r="CW25" s="346" t="s">
        <v>21</v>
      </c>
      <c r="CX25" s="352" t="s">
        <v>806</v>
      </c>
      <c r="CY25" s="152"/>
      <c r="CZ25" s="339">
        <f>+IFERROR(AVERAGE(Tabla1[[#This Row],[RESULTADO 45]],Tabla1[[#This Row],[RESULTADO 53]],Tabla1[[#This Row],[RESULTADO 61]]), " ")</f>
        <v>0.91981981981981986</v>
      </c>
      <c r="DA25" s="340">
        <f>+Tabla1[[#This Row],[PROMEDIO MENSUAL 1er TRIMESTRE]]</f>
        <v>0.91981981981981986</v>
      </c>
      <c r="DB25" s="372" t="str">
        <f>+Tabla1[[#This Row],[DESEMPEÑO63]]</f>
        <v>EXCELENTE</v>
      </c>
    </row>
    <row r="26" spans="1:106" ht="80.099999999999994" customHeight="1" x14ac:dyDescent="0.25">
      <c r="A26" s="11">
        <v>19</v>
      </c>
      <c r="B26" s="31" t="s">
        <v>207</v>
      </c>
      <c r="C26" s="13" t="s">
        <v>180</v>
      </c>
      <c r="D26" s="67" t="s">
        <v>181</v>
      </c>
      <c r="E26" s="19" t="s">
        <v>29</v>
      </c>
      <c r="F26" s="32" t="s">
        <v>208</v>
      </c>
      <c r="G26" s="12" t="s">
        <v>209</v>
      </c>
      <c r="H26" s="10" t="s">
        <v>184</v>
      </c>
      <c r="I26" s="78" t="s">
        <v>185</v>
      </c>
      <c r="J26" s="25">
        <v>0.85</v>
      </c>
      <c r="K26" s="78" t="s">
        <v>210</v>
      </c>
      <c r="L26" s="10" t="s">
        <v>35</v>
      </c>
      <c r="M26" s="12" t="s">
        <v>211</v>
      </c>
      <c r="N26" s="10" t="s">
        <v>37</v>
      </c>
      <c r="O26" s="12" t="s">
        <v>212</v>
      </c>
      <c r="P26" s="10" t="s">
        <v>39</v>
      </c>
      <c r="Q26" s="10" t="s">
        <v>39</v>
      </c>
      <c r="R26" s="33" t="s">
        <v>213</v>
      </c>
      <c r="S26" s="21" t="s">
        <v>214</v>
      </c>
      <c r="T26" s="21" t="s">
        <v>215</v>
      </c>
      <c r="U26" s="27" t="s">
        <v>216</v>
      </c>
      <c r="V26" s="78" t="s">
        <v>205</v>
      </c>
      <c r="W26" s="78" t="s">
        <v>206</v>
      </c>
      <c r="X26" s="78" t="s">
        <v>206</v>
      </c>
      <c r="Y26" s="78" t="s">
        <v>206</v>
      </c>
      <c r="Z26" s="210">
        <v>0.85</v>
      </c>
      <c r="AA26" s="201">
        <v>8</v>
      </c>
      <c r="AB26" s="201">
        <v>8</v>
      </c>
      <c r="AC26" s="147">
        <f>IFERROR(Tabla1[[#This Row],[Valor numerador]]/Tabla1[[#This Row],[Valor denominador]], " ")</f>
        <v>1</v>
      </c>
      <c r="AD26" s="145" t="str">
        <f t="shared" si="0"/>
        <v>&gt;=85%</v>
      </c>
      <c r="AE26" s="211" t="s">
        <v>21</v>
      </c>
      <c r="AF26" s="150" t="s">
        <v>767</v>
      </c>
      <c r="AG26" s="396"/>
      <c r="AH26" s="210">
        <v>0.85</v>
      </c>
      <c r="AI26" s="201">
        <v>6</v>
      </c>
      <c r="AJ26" s="201">
        <v>6</v>
      </c>
      <c r="AK26" s="147">
        <f>IFERROR(Tabla1[[#This Row],[Valor numerador3]]/Tabla1[[#This Row],[Valor denominador4]], " ")</f>
        <v>1</v>
      </c>
      <c r="AL26" s="146" t="str">
        <f>+Tabla1[[#This Row],[EXCELENTE]]</f>
        <v>&gt;=85%</v>
      </c>
      <c r="AM26" s="211" t="s">
        <v>21</v>
      </c>
      <c r="AN26" s="150" t="s">
        <v>773</v>
      </c>
      <c r="AO26" s="396"/>
      <c r="AP26" s="210">
        <v>0.85</v>
      </c>
      <c r="AQ26" s="201">
        <v>4</v>
      </c>
      <c r="AR26" s="201">
        <v>4</v>
      </c>
      <c r="AS26" s="147">
        <f>IFERROR(Tabla1[[#This Row],[Valor numerador11]]/Tabla1[[#This Row],[Valor denominador12]], " ")</f>
        <v>1</v>
      </c>
      <c r="AT26" s="146" t="str">
        <f>+Tabla1[[#This Row],[EXCELENTE]]</f>
        <v>&gt;=85%</v>
      </c>
      <c r="AU26" s="211" t="s">
        <v>21</v>
      </c>
      <c r="AV26" s="150" t="s">
        <v>779</v>
      </c>
      <c r="AW26" s="396"/>
      <c r="AX26" s="115">
        <f t="shared" si="5"/>
        <v>1</v>
      </c>
      <c r="AY26" s="65">
        <f>+Tabla1[[#This Row],[PROMEDIO MENSUAL 3er TRIMESTRE]]</f>
        <v>1</v>
      </c>
      <c r="AZ26" s="66" t="str">
        <f t="shared" si="6"/>
        <v>EXCELENTE</v>
      </c>
      <c r="BA26" s="269">
        <f t="shared" si="12"/>
        <v>0.85</v>
      </c>
      <c r="BB26" s="276">
        <v>5</v>
      </c>
      <c r="BC26" s="276">
        <v>5</v>
      </c>
      <c r="BD26" s="249">
        <f>IFERROR(Tabla1[[#This Row],[Valor numerador19]]/Tabla1[[#This Row],[Valor denominador20]], " ")</f>
        <v>1</v>
      </c>
      <c r="BE26" s="250" t="str">
        <f t="shared" si="7"/>
        <v>&gt;=85%</v>
      </c>
      <c r="BF26" s="253" t="s">
        <v>21</v>
      </c>
      <c r="BG26" s="254" t="s">
        <v>785</v>
      </c>
      <c r="BH26" s="277"/>
      <c r="BI26" s="269">
        <f t="shared" si="13"/>
        <v>0.85</v>
      </c>
      <c r="BJ26" s="276">
        <v>2</v>
      </c>
      <c r="BK26" s="276">
        <v>2</v>
      </c>
      <c r="BL26" s="249">
        <f>IFERROR(Tabla1[[#This Row],[Valor numerador27]]/Tabla1[[#This Row],[Valor denominador28]], " ")</f>
        <v>1</v>
      </c>
      <c r="BM26" s="250" t="str">
        <f t="shared" si="1"/>
        <v>&gt;=85%</v>
      </c>
      <c r="BN26" s="253" t="s">
        <v>21</v>
      </c>
      <c r="BO26" s="254" t="s">
        <v>791</v>
      </c>
      <c r="BP26" s="277"/>
      <c r="BQ26" s="269">
        <f t="shared" si="14"/>
        <v>0.85</v>
      </c>
      <c r="BR26" s="276">
        <v>12</v>
      </c>
      <c r="BS26" s="276">
        <v>12</v>
      </c>
      <c r="BT26" s="250">
        <f>+IFERROR(Tabla1[[#This Row],[Valor numerador35]]/Tabla1[[#This Row],[Valor denominador36]], " ")</f>
        <v>1</v>
      </c>
      <c r="BU26" s="250" t="str">
        <f t="shared" si="2"/>
        <v>&gt;=85%</v>
      </c>
      <c r="BV26" s="253" t="s">
        <v>21</v>
      </c>
      <c r="BW26" s="254" t="s">
        <v>796</v>
      </c>
      <c r="BX26" s="277"/>
      <c r="BY26" s="339">
        <f>+IFERROR(AVERAGE(Tabla1[[#This Row],[RESULTADO 21]],Tabla1[[#This Row],[RESULTADO 29]],Tabla1[[#This Row],[RESULTADO 37]]), " ")</f>
        <v>1</v>
      </c>
      <c r="BZ26" s="340">
        <f>+Tabla1[[#This Row],[PROMEDIO MENSUAL 2do TRIMESTRE]]</f>
        <v>1</v>
      </c>
      <c r="CA26" s="341" t="str">
        <f>+Tabla1[[#This Row],[DESEMPEÑO39]]</f>
        <v>EXCELENTE</v>
      </c>
      <c r="CB26" s="69">
        <f t="shared" si="9"/>
        <v>0.85</v>
      </c>
      <c r="CC26" s="70">
        <v>4</v>
      </c>
      <c r="CD26" s="70">
        <v>4</v>
      </c>
      <c r="CE26" s="69">
        <f>IFERROR(Tabla1[[#This Row],[Valor numerador43]]/Tabla1[[#This Row],[Valor denominador44]], " ")</f>
        <v>1</v>
      </c>
      <c r="CF26" s="72" t="str">
        <f t="shared" si="3"/>
        <v>&gt;=85%</v>
      </c>
      <c r="CG26" s="346" t="s">
        <v>21</v>
      </c>
      <c r="CH26" s="352" t="s">
        <v>803</v>
      </c>
      <c r="CI26" s="152"/>
      <c r="CJ26" s="69">
        <f t="shared" si="10"/>
        <v>0.85</v>
      </c>
      <c r="CK26" s="70">
        <v>4</v>
      </c>
      <c r="CL26" s="70">
        <v>4</v>
      </c>
      <c r="CM26" s="69">
        <f>+IFERROR(Tabla1[[#This Row],[Valor numerador51]]/Tabla1[[#This Row],[Valor denominador52]], " ")</f>
        <v>1</v>
      </c>
      <c r="CN26" s="72" t="str">
        <f t="shared" si="8"/>
        <v>&gt;=85%</v>
      </c>
      <c r="CO26" s="346" t="s">
        <v>21</v>
      </c>
      <c r="CP26" s="353" t="s">
        <v>803</v>
      </c>
      <c r="CQ26" s="152"/>
      <c r="CR26" s="69">
        <f t="shared" si="11"/>
        <v>0.85</v>
      </c>
      <c r="CS26" s="70">
        <v>3</v>
      </c>
      <c r="CT26" s="70">
        <v>3</v>
      </c>
      <c r="CU26" s="69">
        <f>+IFERROR(Tabla1[[#This Row],[Valor numerador59]]/Tabla1[[#This Row],[Valor denominador60]], " ")</f>
        <v>1</v>
      </c>
      <c r="CV26" s="72" t="str">
        <f t="shared" si="4"/>
        <v>&gt;=85%</v>
      </c>
      <c r="CW26" s="346" t="s">
        <v>21</v>
      </c>
      <c r="CX26" s="352" t="s">
        <v>808</v>
      </c>
      <c r="CY26" s="152"/>
      <c r="CZ26" s="339">
        <f>+IFERROR(AVERAGE(Tabla1[[#This Row],[RESULTADO 45]],Tabla1[[#This Row],[RESULTADO 53]],Tabla1[[#This Row],[RESULTADO 61]]), " ")</f>
        <v>1</v>
      </c>
      <c r="DA26" s="340">
        <f>+Tabla1[[#This Row],[PROMEDIO MENSUAL 1er TRIMESTRE]]</f>
        <v>1</v>
      </c>
      <c r="DB26" s="372" t="str">
        <f>+Tabla1[[#This Row],[DESEMPEÑO63]]</f>
        <v>EXCELENTE</v>
      </c>
    </row>
    <row r="27" spans="1:106" ht="80.099999999999994" customHeight="1" x14ac:dyDescent="0.25">
      <c r="A27" s="11">
        <v>20</v>
      </c>
      <c r="B27" s="31" t="s">
        <v>207</v>
      </c>
      <c r="C27" s="13" t="s">
        <v>180</v>
      </c>
      <c r="D27" s="67" t="s">
        <v>181</v>
      </c>
      <c r="E27" s="19" t="s">
        <v>29</v>
      </c>
      <c r="F27" s="32" t="s">
        <v>217</v>
      </c>
      <c r="G27" s="12" t="s">
        <v>218</v>
      </c>
      <c r="H27" s="20" t="s">
        <v>184</v>
      </c>
      <c r="I27" s="78" t="s">
        <v>185</v>
      </c>
      <c r="J27" s="25">
        <v>1</v>
      </c>
      <c r="K27" s="78" t="s">
        <v>210</v>
      </c>
      <c r="L27" s="10" t="s">
        <v>35</v>
      </c>
      <c r="M27" s="12" t="s">
        <v>219</v>
      </c>
      <c r="N27" s="10" t="s">
        <v>37</v>
      </c>
      <c r="O27" s="12" t="s">
        <v>220</v>
      </c>
      <c r="P27" s="10" t="s">
        <v>39</v>
      </c>
      <c r="Q27" s="10" t="s">
        <v>39</v>
      </c>
      <c r="R27" s="33" t="s">
        <v>189</v>
      </c>
      <c r="S27" s="21" t="s">
        <v>190</v>
      </c>
      <c r="T27" s="21" t="s">
        <v>155</v>
      </c>
      <c r="U27" s="27" t="s">
        <v>191</v>
      </c>
      <c r="V27" s="78" t="s">
        <v>180</v>
      </c>
      <c r="W27" s="78" t="s">
        <v>221</v>
      </c>
      <c r="X27" s="78" t="s">
        <v>221</v>
      </c>
      <c r="Y27" s="78" t="s">
        <v>221</v>
      </c>
      <c r="Z27" s="210">
        <v>1</v>
      </c>
      <c r="AA27" s="201">
        <v>32</v>
      </c>
      <c r="AB27" s="201">
        <v>32</v>
      </c>
      <c r="AC27" s="147">
        <f>IFERROR(Tabla1[[#This Row],[Valor numerador]]/Tabla1[[#This Row],[Valor denominador]], " ")</f>
        <v>1</v>
      </c>
      <c r="AD27" s="145" t="str">
        <f t="shared" si="0"/>
        <v>&gt;=100%</v>
      </c>
      <c r="AE27" s="211" t="s">
        <v>21</v>
      </c>
      <c r="AF27" s="150" t="s">
        <v>768</v>
      </c>
      <c r="AG27" s="396"/>
      <c r="AH27" s="210">
        <v>1</v>
      </c>
      <c r="AI27" s="201">
        <v>65</v>
      </c>
      <c r="AJ27" s="201">
        <v>65</v>
      </c>
      <c r="AK27" s="147">
        <f>IFERROR(Tabla1[[#This Row],[Valor numerador3]]/Tabla1[[#This Row],[Valor denominador4]], " ")</f>
        <v>1</v>
      </c>
      <c r="AL27" s="146" t="str">
        <f>+Tabla1[[#This Row],[EXCELENTE]]</f>
        <v>&gt;=100%</v>
      </c>
      <c r="AM27" s="211" t="s">
        <v>21</v>
      </c>
      <c r="AN27" s="150" t="s">
        <v>774</v>
      </c>
      <c r="AO27" s="396"/>
      <c r="AP27" s="210">
        <v>1</v>
      </c>
      <c r="AQ27" s="201">
        <v>33</v>
      </c>
      <c r="AR27" s="201">
        <v>33</v>
      </c>
      <c r="AS27" s="147">
        <f>IFERROR(Tabla1[[#This Row],[Valor numerador11]]/Tabla1[[#This Row],[Valor denominador12]], " ")</f>
        <v>1</v>
      </c>
      <c r="AT27" s="146" t="str">
        <f>+Tabla1[[#This Row],[EXCELENTE]]</f>
        <v>&gt;=100%</v>
      </c>
      <c r="AU27" s="211" t="s">
        <v>21</v>
      </c>
      <c r="AV27" s="150" t="s">
        <v>780</v>
      </c>
      <c r="AW27" s="396"/>
      <c r="AX27" s="115">
        <f t="shared" si="5"/>
        <v>1</v>
      </c>
      <c r="AY27" s="65">
        <f>+Tabla1[[#This Row],[PROMEDIO MENSUAL 3er TRIMESTRE]]</f>
        <v>1</v>
      </c>
      <c r="AZ27" s="66" t="str">
        <f t="shared" si="6"/>
        <v>EXCELENTE</v>
      </c>
      <c r="BA27" s="269">
        <f t="shared" si="12"/>
        <v>1</v>
      </c>
      <c r="BB27" s="276">
        <v>18</v>
      </c>
      <c r="BC27" s="276">
        <v>18</v>
      </c>
      <c r="BD27" s="249">
        <f>IFERROR(Tabla1[[#This Row],[Valor numerador19]]/Tabla1[[#This Row],[Valor denominador20]], " ")</f>
        <v>1</v>
      </c>
      <c r="BE27" s="250" t="str">
        <f t="shared" si="7"/>
        <v>&gt;=100%</v>
      </c>
      <c r="BF27" s="253" t="s">
        <v>21</v>
      </c>
      <c r="BG27" s="254" t="s">
        <v>786</v>
      </c>
      <c r="BH27" s="277"/>
      <c r="BI27" s="269">
        <f t="shared" si="13"/>
        <v>1</v>
      </c>
      <c r="BJ27" s="276">
        <v>28</v>
      </c>
      <c r="BK27" s="276">
        <v>28</v>
      </c>
      <c r="BL27" s="249">
        <f>IFERROR(Tabla1[[#This Row],[Valor numerador27]]/Tabla1[[#This Row],[Valor denominador28]], " ")</f>
        <v>1</v>
      </c>
      <c r="BM27" s="250" t="str">
        <f t="shared" si="1"/>
        <v>&gt;=100%</v>
      </c>
      <c r="BN27" s="253" t="s">
        <v>21</v>
      </c>
      <c r="BO27" s="254" t="s">
        <v>792</v>
      </c>
      <c r="BP27" s="277"/>
      <c r="BQ27" s="269">
        <f t="shared" si="14"/>
        <v>1</v>
      </c>
      <c r="BR27" s="276">
        <v>17</v>
      </c>
      <c r="BS27" s="276">
        <v>17</v>
      </c>
      <c r="BT27" s="250">
        <f>+IFERROR(Tabla1[[#This Row],[Valor numerador35]]/Tabla1[[#This Row],[Valor denominador36]], " ")</f>
        <v>1</v>
      </c>
      <c r="BU27" s="250" t="str">
        <f t="shared" si="2"/>
        <v>&gt;=100%</v>
      </c>
      <c r="BV27" s="253" t="s">
        <v>21</v>
      </c>
      <c r="BW27" s="254" t="s">
        <v>797</v>
      </c>
      <c r="BX27" s="277"/>
      <c r="BY27" s="339">
        <f>+IFERROR(AVERAGE(Tabla1[[#This Row],[RESULTADO 21]],Tabla1[[#This Row],[RESULTADO 29]],Tabla1[[#This Row],[RESULTADO 37]]), " ")</f>
        <v>1</v>
      </c>
      <c r="BZ27" s="340">
        <f>+Tabla1[[#This Row],[PROMEDIO MENSUAL 2do TRIMESTRE]]</f>
        <v>1</v>
      </c>
      <c r="CA27" s="341" t="str">
        <f>+Tabla1[[#This Row],[DESEMPEÑO39]]</f>
        <v>EXCELENTE</v>
      </c>
      <c r="CB27" s="69">
        <f t="shared" si="9"/>
        <v>1</v>
      </c>
      <c r="CC27" s="70">
        <v>19</v>
      </c>
      <c r="CD27" s="70">
        <v>19</v>
      </c>
      <c r="CE27" s="69">
        <f>IFERROR(Tabla1[[#This Row],[Valor numerador43]]/Tabla1[[#This Row],[Valor denominador44]], " ")</f>
        <v>1</v>
      </c>
      <c r="CF27" s="72" t="str">
        <f t="shared" si="3"/>
        <v>&gt;=100%</v>
      </c>
      <c r="CG27" s="346" t="s">
        <v>21</v>
      </c>
      <c r="CH27" s="352" t="s">
        <v>804</v>
      </c>
      <c r="CI27" s="152"/>
      <c r="CJ27" s="69">
        <f t="shared" si="10"/>
        <v>1</v>
      </c>
      <c r="CK27" s="70">
        <v>19</v>
      </c>
      <c r="CL27" s="70">
        <v>19</v>
      </c>
      <c r="CM27" s="69">
        <f>+IFERROR(Tabla1[[#This Row],[Valor numerador51]]/Tabla1[[#This Row],[Valor denominador52]], " ")</f>
        <v>1</v>
      </c>
      <c r="CN27" s="72" t="str">
        <f t="shared" si="8"/>
        <v>&gt;=100%</v>
      </c>
      <c r="CO27" s="346" t="s">
        <v>21</v>
      </c>
      <c r="CP27" s="353" t="s">
        <v>804</v>
      </c>
      <c r="CQ27" s="152"/>
      <c r="CR27" s="69">
        <f t="shared" si="11"/>
        <v>1</v>
      </c>
      <c r="CS27" s="70">
        <v>23</v>
      </c>
      <c r="CT27" s="70">
        <v>23</v>
      </c>
      <c r="CU27" s="69">
        <f>+IFERROR(Tabla1[[#This Row],[Valor numerador59]]/Tabla1[[#This Row],[Valor denominador60]], " ")</f>
        <v>1</v>
      </c>
      <c r="CV27" s="72" t="str">
        <f t="shared" si="4"/>
        <v>&gt;=100%</v>
      </c>
      <c r="CW27" s="346" t="s">
        <v>21</v>
      </c>
      <c r="CX27" s="352" t="s">
        <v>809</v>
      </c>
      <c r="CY27" s="152"/>
      <c r="CZ27" s="339">
        <f>+IFERROR(AVERAGE(Tabla1[[#This Row],[RESULTADO 45]],Tabla1[[#This Row],[RESULTADO 53]],Tabla1[[#This Row],[RESULTADO 61]]), " ")</f>
        <v>1</v>
      </c>
      <c r="DA27" s="340">
        <f>+Tabla1[[#This Row],[PROMEDIO MENSUAL 1er TRIMESTRE]]</f>
        <v>1</v>
      </c>
      <c r="DB27" s="372" t="str">
        <f>+Tabla1[[#This Row],[DESEMPEÑO63]]</f>
        <v>EXCELENTE</v>
      </c>
    </row>
    <row r="28" spans="1:106" ht="80.099999999999994" customHeight="1" x14ac:dyDescent="0.25">
      <c r="A28" s="11">
        <v>21</v>
      </c>
      <c r="B28" s="31" t="s">
        <v>207</v>
      </c>
      <c r="C28" s="13" t="s">
        <v>180</v>
      </c>
      <c r="D28" s="67" t="s">
        <v>181</v>
      </c>
      <c r="E28" s="400" t="s">
        <v>29</v>
      </c>
      <c r="F28" s="410" t="s">
        <v>222</v>
      </c>
      <c r="G28" s="125" t="s">
        <v>223</v>
      </c>
      <c r="H28" s="386" t="s">
        <v>184</v>
      </c>
      <c r="I28" s="386" t="s">
        <v>185</v>
      </c>
      <c r="J28" s="387">
        <v>0.8</v>
      </c>
      <c r="K28" s="386" t="s">
        <v>210</v>
      </c>
      <c r="L28" s="400" t="s">
        <v>35</v>
      </c>
      <c r="M28" s="125" t="s">
        <v>224</v>
      </c>
      <c r="N28" s="386" t="s">
        <v>37</v>
      </c>
      <c r="O28" s="125" t="s">
        <v>225</v>
      </c>
      <c r="P28" s="400" t="s">
        <v>39</v>
      </c>
      <c r="Q28" s="400" t="s">
        <v>39</v>
      </c>
      <c r="R28" s="403" t="s">
        <v>201</v>
      </c>
      <c r="S28" s="403" t="s">
        <v>202</v>
      </c>
      <c r="T28" s="403" t="s">
        <v>203</v>
      </c>
      <c r="U28" s="406" t="s">
        <v>204</v>
      </c>
      <c r="V28" s="386" t="s">
        <v>180</v>
      </c>
      <c r="W28" s="386" t="s">
        <v>221</v>
      </c>
      <c r="X28" s="386" t="s">
        <v>221</v>
      </c>
      <c r="Y28" s="386" t="s">
        <v>221</v>
      </c>
      <c r="Z28" s="210">
        <v>0.8</v>
      </c>
      <c r="AA28" s="201">
        <v>4075</v>
      </c>
      <c r="AB28" s="201">
        <v>4429</v>
      </c>
      <c r="AC28" s="147">
        <f>IFERROR(Tabla1[[#This Row],[Valor numerador]]/Tabla1[[#This Row],[Valor denominador]], " ")</f>
        <v>0.92007225107247681</v>
      </c>
      <c r="AD28" s="145" t="str">
        <f t="shared" si="0"/>
        <v>&gt;=80%</v>
      </c>
      <c r="AE28" s="211" t="s">
        <v>21</v>
      </c>
      <c r="AF28" s="150" t="s">
        <v>769</v>
      </c>
      <c r="AG28" s="396"/>
      <c r="AH28" s="210">
        <v>0.8</v>
      </c>
      <c r="AI28" s="201">
        <v>3596</v>
      </c>
      <c r="AJ28" s="201">
        <v>3851</v>
      </c>
      <c r="AK28" s="147">
        <f>IFERROR(Tabla1[[#This Row],[Valor numerador3]]/Tabla1[[#This Row],[Valor denominador4]], " ")</f>
        <v>0.93378343287457799</v>
      </c>
      <c r="AL28" s="146" t="str">
        <f>+Tabla1[[#This Row],[EXCELENTE]]</f>
        <v>&gt;=80%</v>
      </c>
      <c r="AM28" s="211" t="s">
        <v>21</v>
      </c>
      <c r="AN28" s="150" t="s">
        <v>775</v>
      </c>
      <c r="AO28" s="396"/>
      <c r="AP28" s="210">
        <v>0.8</v>
      </c>
      <c r="AQ28" s="201">
        <v>3366</v>
      </c>
      <c r="AR28" s="201">
        <v>3765</v>
      </c>
      <c r="AS28" s="147">
        <f>IFERROR(Tabla1[[#This Row],[Valor numerador11]]/Tabla1[[#This Row],[Valor denominador12]], " ")</f>
        <v>0.89402390438247015</v>
      </c>
      <c r="AT28" s="146" t="str">
        <f>+Tabla1[[#This Row],[EXCELENTE]]</f>
        <v>&gt;=80%</v>
      </c>
      <c r="AU28" s="211" t="s">
        <v>21</v>
      </c>
      <c r="AV28" s="150" t="s">
        <v>781</v>
      </c>
      <c r="AW28" s="396"/>
      <c r="AX28" s="115">
        <f t="shared" si="5"/>
        <v>0.91595986277650832</v>
      </c>
      <c r="AY28" s="65">
        <f>+Tabla1[[#This Row],[PROMEDIO MENSUAL 3er TRIMESTRE]]</f>
        <v>0.91595986277650832</v>
      </c>
      <c r="AZ28" s="66" t="str">
        <f t="shared" si="6"/>
        <v>EXCELENTE</v>
      </c>
      <c r="BA28" s="269">
        <f t="shared" si="12"/>
        <v>0.8</v>
      </c>
      <c r="BB28" s="276">
        <v>2165</v>
      </c>
      <c r="BC28" s="276">
        <v>2395</v>
      </c>
      <c r="BD28" s="249">
        <f>IFERROR(Tabla1[[#This Row],[Valor numerador19]]/Tabla1[[#This Row],[Valor denominador20]], " ")</f>
        <v>0.90396659707724425</v>
      </c>
      <c r="BE28" s="250" t="str">
        <f t="shared" si="7"/>
        <v>&gt;=80%</v>
      </c>
      <c r="BF28" s="253" t="s">
        <v>21</v>
      </c>
      <c r="BG28" s="254" t="s">
        <v>787</v>
      </c>
      <c r="BH28" s="277"/>
      <c r="BI28" s="269">
        <f t="shared" si="13"/>
        <v>0.8</v>
      </c>
      <c r="BJ28" s="276">
        <v>4157</v>
      </c>
      <c r="BK28" s="276">
        <v>4566</v>
      </c>
      <c r="BL28" s="249">
        <f>IFERROR(Tabla1[[#This Row],[Valor numerador27]]/Tabla1[[#This Row],[Valor denominador28]], " ")</f>
        <v>0.91042487954445905</v>
      </c>
      <c r="BM28" s="250" t="str">
        <f t="shared" si="1"/>
        <v>&gt;=80%</v>
      </c>
      <c r="BN28" s="253" t="s">
        <v>21</v>
      </c>
      <c r="BO28" s="254" t="s">
        <v>787</v>
      </c>
      <c r="BP28" s="277"/>
      <c r="BQ28" s="269">
        <f t="shared" si="14"/>
        <v>0.8</v>
      </c>
      <c r="BR28" s="276">
        <v>3066</v>
      </c>
      <c r="BS28" s="276">
        <v>3375</v>
      </c>
      <c r="BT28" s="250">
        <f>+IFERROR(Tabla1[[#This Row],[Valor numerador35]]/Tabla1[[#This Row],[Valor denominador36]], " ")</f>
        <v>0.9084444444444445</v>
      </c>
      <c r="BU28" s="250" t="str">
        <f t="shared" si="2"/>
        <v>&gt;=80%</v>
      </c>
      <c r="BV28" s="253" t="s">
        <v>21</v>
      </c>
      <c r="BW28" s="254" t="s">
        <v>787</v>
      </c>
      <c r="BX28" s="277"/>
      <c r="BY28" s="339">
        <f>+IFERROR(AVERAGE(Tabla1[[#This Row],[RESULTADO 21]],Tabla1[[#This Row],[RESULTADO 29]],Tabla1[[#This Row],[RESULTADO 37]]), " ")</f>
        <v>0.90761197368871593</v>
      </c>
      <c r="BZ28" s="340">
        <f>+Tabla1[[#This Row],[PROMEDIO MENSUAL 2do TRIMESTRE]]</f>
        <v>0.90761197368871593</v>
      </c>
      <c r="CA28" s="341" t="str">
        <f>+Tabla1[[#This Row],[DESEMPEÑO39]]</f>
        <v>EXCELENTE</v>
      </c>
      <c r="CB28" s="69">
        <f t="shared" si="9"/>
        <v>0.8</v>
      </c>
      <c r="CC28" s="70">
        <v>2511</v>
      </c>
      <c r="CD28" s="70">
        <v>2571</v>
      </c>
      <c r="CE28" s="69">
        <f>IFERROR(Tabla1[[#This Row],[Valor numerador43]]/Tabla1[[#This Row],[Valor denominador44]], " ")</f>
        <v>0.97666277712952154</v>
      </c>
      <c r="CF28" s="72" t="str">
        <f t="shared" si="3"/>
        <v>&gt;=80%</v>
      </c>
      <c r="CG28" s="346" t="s">
        <v>21</v>
      </c>
      <c r="CH28" s="352" t="s">
        <v>787</v>
      </c>
      <c r="CI28" s="152"/>
      <c r="CJ28" s="69">
        <f t="shared" si="10"/>
        <v>0.8</v>
      </c>
      <c r="CK28" s="70">
        <v>1396</v>
      </c>
      <c r="CL28" s="70">
        <v>1475</v>
      </c>
      <c r="CM28" s="69">
        <f>+IFERROR(Tabla1[[#This Row],[Valor numerador51]]/Tabla1[[#This Row],[Valor denominador52]], " ")</f>
        <v>0.94644067796610165</v>
      </c>
      <c r="CN28" s="72" t="str">
        <f t="shared" si="8"/>
        <v>&gt;=80%</v>
      </c>
      <c r="CO28" s="346" t="s">
        <v>21</v>
      </c>
      <c r="CP28" s="353" t="s">
        <v>787</v>
      </c>
      <c r="CQ28" s="152"/>
      <c r="CR28" s="69">
        <f t="shared" si="11"/>
        <v>0.8</v>
      </c>
      <c r="CS28" s="70">
        <v>2326</v>
      </c>
      <c r="CT28" s="70">
        <v>2537</v>
      </c>
      <c r="CU28" s="69">
        <f>+IFERROR(Tabla1[[#This Row],[Valor numerador59]]/Tabla1[[#This Row],[Valor denominador60]], " ")</f>
        <v>0.91683090264091449</v>
      </c>
      <c r="CV28" s="72" t="str">
        <f t="shared" si="4"/>
        <v>&gt;=80%</v>
      </c>
      <c r="CW28" s="346" t="s">
        <v>21</v>
      </c>
      <c r="CX28" s="352" t="s">
        <v>787</v>
      </c>
      <c r="CY28" s="152"/>
      <c r="CZ28" s="339">
        <f>+IFERROR(AVERAGE(Tabla1[[#This Row],[RESULTADO 45]],Tabla1[[#This Row],[RESULTADO 53]],Tabla1[[#This Row],[RESULTADO 61]]), " ")</f>
        <v>0.94664478591217927</v>
      </c>
      <c r="DA28" s="340">
        <f>+Tabla1[[#This Row],[PROMEDIO MENSUAL 1er TRIMESTRE]]</f>
        <v>0.94664478591217927</v>
      </c>
      <c r="DB28" s="372" t="str">
        <f>+Tabla1[[#This Row],[DESEMPEÑO63]]</f>
        <v>EXCELENTE</v>
      </c>
    </row>
    <row r="29" spans="1:106" ht="80.099999999999994" customHeight="1" x14ac:dyDescent="0.25">
      <c r="A29" s="11">
        <v>22</v>
      </c>
      <c r="B29" s="31" t="s">
        <v>179</v>
      </c>
      <c r="C29" s="78" t="s">
        <v>205</v>
      </c>
      <c r="D29" s="67" t="s">
        <v>181</v>
      </c>
      <c r="E29" s="19" t="s">
        <v>29</v>
      </c>
      <c r="F29" s="12" t="s">
        <v>226</v>
      </c>
      <c r="G29" s="12" t="s">
        <v>227</v>
      </c>
      <c r="H29" s="10" t="s">
        <v>52</v>
      </c>
      <c r="I29" s="78" t="s">
        <v>185</v>
      </c>
      <c r="J29" s="25">
        <v>1</v>
      </c>
      <c r="K29" s="78" t="s">
        <v>210</v>
      </c>
      <c r="L29" s="10" t="s">
        <v>35</v>
      </c>
      <c r="M29" s="12" t="s">
        <v>228</v>
      </c>
      <c r="N29" s="10" t="s">
        <v>37</v>
      </c>
      <c r="O29" s="12" t="s">
        <v>229</v>
      </c>
      <c r="P29" s="10" t="s">
        <v>74</v>
      </c>
      <c r="Q29" s="10" t="s">
        <v>74</v>
      </c>
      <c r="R29" s="33" t="s">
        <v>189</v>
      </c>
      <c r="S29" s="21" t="s">
        <v>190</v>
      </c>
      <c r="T29" s="21" t="s">
        <v>155</v>
      </c>
      <c r="U29" s="27" t="s">
        <v>191</v>
      </c>
      <c r="V29" s="78" t="s">
        <v>205</v>
      </c>
      <c r="W29" s="78" t="s">
        <v>206</v>
      </c>
      <c r="X29" s="78" t="s">
        <v>206</v>
      </c>
      <c r="Y29" s="78" t="s">
        <v>206</v>
      </c>
      <c r="Z29" s="210"/>
      <c r="AA29" s="210"/>
      <c r="AB29" s="210"/>
      <c r="AC29" s="147" t="str">
        <f>IFERROR(Tabla1[[#This Row],[Valor numerador]]/Tabla1[[#This Row],[Valor denominador]], " ")</f>
        <v xml:space="preserve"> </v>
      </c>
      <c r="AD29" s="145" t="str">
        <f t="shared" si="0"/>
        <v>&gt;=100%</v>
      </c>
      <c r="AE29" s="211"/>
      <c r="AF29" s="150"/>
      <c r="AG29" s="398"/>
      <c r="AH29" s="210"/>
      <c r="AI29" s="210"/>
      <c r="AJ29" s="210"/>
      <c r="AK29" s="147" t="str">
        <f>IFERROR(Tabla1[[#This Row],[Valor numerador3]]/Tabla1[[#This Row],[Valor denominador4]], " ")</f>
        <v xml:space="preserve"> </v>
      </c>
      <c r="AL29" s="146" t="str">
        <f>+Tabla1[[#This Row],[EXCELENTE]]</f>
        <v>&gt;=100%</v>
      </c>
      <c r="AM29" s="211"/>
      <c r="AN29" s="150"/>
      <c r="AO29" s="398"/>
      <c r="AP29" s="210"/>
      <c r="AQ29" s="213"/>
      <c r="AR29" s="213"/>
      <c r="AS29" s="147" t="str">
        <f>IFERROR(Tabla1[[#This Row],[Valor numerador11]]/Tabla1[[#This Row],[Valor denominador12]], " ")</f>
        <v xml:space="preserve"> </v>
      </c>
      <c r="AT29" s="146" t="str">
        <f>+Tabla1[[#This Row],[EXCELENTE]]</f>
        <v>&gt;=100%</v>
      </c>
      <c r="AU29" s="211"/>
      <c r="AV29" s="150"/>
      <c r="AW29" s="396"/>
      <c r="AX29" s="115"/>
      <c r="AY29" s="65"/>
      <c r="AZ29" s="66"/>
      <c r="BA29" s="269" t="s">
        <v>587</v>
      </c>
      <c r="BB29" s="269" t="s">
        <v>587</v>
      </c>
      <c r="BC29" s="269" t="s">
        <v>587</v>
      </c>
      <c r="BD29" s="249" t="str">
        <f>IFERROR(Tabla1[[#This Row],[Valor numerador19]]/Tabla1[[#This Row],[Valor denominador20]], " ")</f>
        <v xml:space="preserve"> </v>
      </c>
      <c r="BE29" s="250" t="str">
        <f t="shared" si="7"/>
        <v>&gt;=100%</v>
      </c>
      <c r="BF29" s="253"/>
      <c r="BG29" s="254" t="s">
        <v>587</v>
      </c>
      <c r="BH29" s="269" t="s">
        <v>587</v>
      </c>
      <c r="BI29" s="269" t="s">
        <v>587</v>
      </c>
      <c r="BJ29" s="269" t="s">
        <v>587</v>
      </c>
      <c r="BK29" s="269" t="s">
        <v>587</v>
      </c>
      <c r="BL29" s="249" t="str">
        <f>IFERROR(Tabla1[[#This Row],[Valor numerador27]]/Tabla1[[#This Row],[Valor denominador28]], " ")</f>
        <v xml:space="preserve"> </v>
      </c>
      <c r="BM29" s="250" t="str">
        <f t="shared" si="1"/>
        <v>&gt;=100%</v>
      </c>
      <c r="BN29" s="253"/>
      <c r="BO29" s="254" t="s">
        <v>587</v>
      </c>
      <c r="BP29" s="269" t="s">
        <v>587</v>
      </c>
      <c r="BQ29" s="269">
        <f t="shared" si="14"/>
        <v>1</v>
      </c>
      <c r="BR29" s="278">
        <v>8</v>
      </c>
      <c r="BS29" s="278">
        <v>8</v>
      </c>
      <c r="BT29" s="250">
        <f>+IFERROR(Tabla1[[#This Row],[Valor numerador35]]/Tabla1[[#This Row],[Valor denominador36]], " ")</f>
        <v>1</v>
      </c>
      <c r="BU29" s="250" t="str">
        <f t="shared" si="2"/>
        <v>&gt;=100%</v>
      </c>
      <c r="BV29" s="253" t="s">
        <v>21</v>
      </c>
      <c r="BW29" s="256" t="s">
        <v>798</v>
      </c>
      <c r="BX29" s="277"/>
      <c r="BY29" s="339">
        <f>+IFERROR(AVERAGE(Tabla1[[#This Row],[RESULTADO 21]],Tabla1[[#This Row],[RESULTADO 29]],Tabla1[[#This Row],[RESULTADO 37]]), " ")</f>
        <v>1</v>
      </c>
      <c r="BZ29" s="340">
        <f>+Tabla1[[#This Row],[PROMEDIO MENSUAL 2do TRIMESTRE]]</f>
        <v>1</v>
      </c>
      <c r="CA29" s="341" t="str">
        <f>+Tabla1[[#This Row],[DESEMPEÑO39]]</f>
        <v>EXCELENTE</v>
      </c>
      <c r="CB29" s="69">
        <f t="shared" si="9"/>
        <v>1</v>
      </c>
      <c r="CC29" s="70" t="s">
        <v>738</v>
      </c>
      <c r="CD29" s="70" t="s">
        <v>738</v>
      </c>
      <c r="CE29" s="69" t="str">
        <f>IFERROR(Tabla1[[#This Row],[Valor numerador43]]/Tabla1[[#This Row],[Valor denominador44]], " ")</f>
        <v xml:space="preserve"> </v>
      </c>
      <c r="CF29" s="72" t="str">
        <f t="shared" si="3"/>
        <v>&gt;=100%</v>
      </c>
      <c r="CG29" s="346" t="s">
        <v>738</v>
      </c>
      <c r="CH29" s="152" t="s">
        <v>738</v>
      </c>
      <c r="CI29" s="152" t="s">
        <v>738</v>
      </c>
      <c r="CJ29" s="69">
        <f t="shared" si="10"/>
        <v>1</v>
      </c>
      <c r="CK29" s="70" t="s">
        <v>738</v>
      </c>
      <c r="CL29" s="70" t="s">
        <v>738</v>
      </c>
      <c r="CM29" s="69" t="str">
        <f>+IFERROR(Tabla1[[#This Row],[Valor numerador51]]/Tabla1[[#This Row],[Valor denominador52]], " ")</f>
        <v xml:space="preserve"> </v>
      </c>
      <c r="CN29" s="72" t="str">
        <f t="shared" si="8"/>
        <v>&gt;=100%</v>
      </c>
      <c r="CO29" s="346" t="s">
        <v>738</v>
      </c>
      <c r="CP29" s="152" t="s">
        <v>738</v>
      </c>
      <c r="CQ29" s="152" t="s">
        <v>738</v>
      </c>
      <c r="CR29" s="69">
        <f t="shared" si="11"/>
        <v>1</v>
      </c>
      <c r="CS29" s="70" t="s">
        <v>738</v>
      </c>
      <c r="CT29" s="70" t="s">
        <v>738</v>
      </c>
      <c r="CU29" s="69" t="str">
        <f>+IFERROR(Tabla1[[#This Row],[Valor numerador59]]/Tabla1[[#This Row],[Valor denominador60]], " ")</f>
        <v xml:space="preserve"> </v>
      </c>
      <c r="CV29" s="72" t="str">
        <f t="shared" si="4"/>
        <v>&gt;=100%</v>
      </c>
      <c r="CW29" s="346" t="s">
        <v>738</v>
      </c>
      <c r="CX29" s="152" t="s">
        <v>738</v>
      </c>
      <c r="CY29" s="152" t="s">
        <v>738</v>
      </c>
      <c r="CZ29" s="339" t="str">
        <f>+IFERROR(AVERAGE(Tabla1[[#This Row],[RESULTADO 45]],Tabla1[[#This Row],[RESULTADO 53]],Tabla1[[#This Row],[RESULTADO 61]]), " ")</f>
        <v xml:space="preserve"> </v>
      </c>
      <c r="DA29" s="340" t="str">
        <f>+Tabla1[[#This Row],[PROMEDIO MENSUAL 1er TRIMESTRE]]</f>
        <v xml:space="preserve"> </v>
      </c>
      <c r="DB29" s="372" t="str">
        <f>+Tabla1[[#This Row],[DESEMPEÑO63]]</f>
        <v>NA</v>
      </c>
    </row>
    <row r="30" spans="1:106" ht="80.099999999999994" customHeight="1" x14ac:dyDescent="0.25">
      <c r="A30" s="11">
        <v>23</v>
      </c>
      <c r="B30" s="31" t="s">
        <v>207</v>
      </c>
      <c r="C30" s="78" t="s">
        <v>205</v>
      </c>
      <c r="D30" s="67" t="s">
        <v>181</v>
      </c>
      <c r="E30" s="19" t="s">
        <v>29</v>
      </c>
      <c r="F30" s="12" t="s">
        <v>230</v>
      </c>
      <c r="G30" s="12" t="s">
        <v>231</v>
      </c>
      <c r="H30" s="12" t="s">
        <v>52</v>
      </c>
      <c r="I30" s="78" t="s">
        <v>185</v>
      </c>
      <c r="J30" s="25">
        <v>1</v>
      </c>
      <c r="K30" s="78" t="s">
        <v>210</v>
      </c>
      <c r="L30" s="10" t="s">
        <v>35</v>
      </c>
      <c r="M30" s="12" t="s">
        <v>232</v>
      </c>
      <c r="N30" s="10" t="s">
        <v>37</v>
      </c>
      <c r="O30" s="12" t="s">
        <v>233</v>
      </c>
      <c r="P30" s="10" t="s">
        <v>74</v>
      </c>
      <c r="Q30" s="10" t="s">
        <v>74</v>
      </c>
      <c r="R30" s="33" t="s">
        <v>189</v>
      </c>
      <c r="S30" s="21" t="s">
        <v>190</v>
      </c>
      <c r="T30" s="21" t="s">
        <v>155</v>
      </c>
      <c r="U30" s="27" t="s">
        <v>191</v>
      </c>
      <c r="V30" s="78" t="s">
        <v>205</v>
      </c>
      <c r="W30" s="78" t="s">
        <v>206</v>
      </c>
      <c r="X30" s="78" t="s">
        <v>206</v>
      </c>
      <c r="Y30" s="78" t="s">
        <v>206</v>
      </c>
      <c r="Z30" s="210"/>
      <c r="AA30" s="210"/>
      <c r="AB30" s="210"/>
      <c r="AC30" s="147" t="str">
        <f>IFERROR(Tabla1[[#This Row],[Valor numerador]]/Tabla1[[#This Row],[Valor denominador]], " ")</f>
        <v xml:space="preserve"> </v>
      </c>
      <c r="AD30" s="145" t="str">
        <f t="shared" si="0"/>
        <v>&gt;=100%</v>
      </c>
      <c r="AE30" s="211"/>
      <c r="AF30" s="150"/>
      <c r="AG30" s="398"/>
      <c r="AH30" s="210"/>
      <c r="AI30" s="210"/>
      <c r="AJ30" s="210"/>
      <c r="AK30" s="147" t="str">
        <f>IFERROR(Tabla1[[#This Row],[Valor numerador3]]/Tabla1[[#This Row],[Valor denominador4]], " ")</f>
        <v xml:space="preserve"> </v>
      </c>
      <c r="AL30" s="146" t="str">
        <f>+Tabla1[[#This Row],[EXCELENTE]]</f>
        <v>&gt;=100%</v>
      </c>
      <c r="AM30" s="211"/>
      <c r="AN30" s="150"/>
      <c r="AO30" s="398"/>
      <c r="AP30" s="210"/>
      <c r="AQ30" s="212"/>
      <c r="AR30" s="212"/>
      <c r="AS30" s="147" t="str">
        <f>IFERROR(Tabla1[[#This Row],[Valor numerador11]]/Tabla1[[#This Row],[Valor denominador12]], " ")</f>
        <v xml:space="preserve"> </v>
      </c>
      <c r="AT30" s="146" t="str">
        <f>+Tabla1[[#This Row],[EXCELENTE]]</f>
        <v>&gt;=100%</v>
      </c>
      <c r="AU30" s="211"/>
      <c r="AV30" s="150"/>
      <c r="AW30" s="396"/>
      <c r="AX30" s="115"/>
      <c r="AY30" s="65"/>
      <c r="AZ30" s="66"/>
      <c r="BA30" s="269" t="s">
        <v>587</v>
      </c>
      <c r="BB30" s="269" t="s">
        <v>587</v>
      </c>
      <c r="BC30" s="269" t="s">
        <v>587</v>
      </c>
      <c r="BD30" s="249" t="str">
        <f>IFERROR(Tabla1[[#This Row],[Valor numerador19]]/Tabla1[[#This Row],[Valor denominador20]], " ")</f>
        <v xml:space="preserve"> </v>
      </c>
      <c r="BE30" s="250" t="str">
        <f t="shared" si="7"/>
        <v>&gt;=100%</v>
      </c>
      <c r="BF30" s="253"/>
      <c r="BG30" s="254" t="s">
        <v>587</v>
      </c>
      <c r="BH30" s="269" t="s">
        <v>587</v>
      </c>
      <c r="BI30" s="269" t="s">
        <v>587</v>
      </c>
      <c r="BJ30" s="269" t="s">
        <v>587</v>
      </c>
      <c r="BK30" s="269" t="s">
        <v>587</v>
      </c>
      <c r="BL30" s="249" t="str">
        <f>IFERROR(Tabla1[[#This Row],[Valor numerador27]]/Tabla1[[#This Row],[Valor denominador28]], " ")</f>
        <v xml:space="preserve"> </v>
      </c>
      <c r="BM30" s="250" t="str">
        <f t="shared" si="1"/>
        <v>&gt;=100%</v>
      </c>
      <c r="BN30" s="253"/>
      <c r="BO30" s="254" t="s">
        <v>587</v>
      </c>
      <c r="BP30" s="269" t="s">
        <v>587</v>
      </c>
      <c r="BQ30" s="269">
        <f t="shared" si="14"/>
        <v>1</v>
      </c>
      <c r="BR30" s="277">
        <v>5</v>
      </c>
      <c r="BS30" s="277">
        <v>5</v>
      </c>
      <c r="BT30" s="250">
        <f>+IFERROR(Tabla1[[#This Row],[Valor numerador35]]/Tabla1[[#This Row],[Valor denominador36]], " ")</f>
        <v>1</v>
      </c>
      <c r="BU30" s="250" t="str">
        <f t="shared" si="2"/>
        <v>&gt;=100%</v>
      </c>
      <c r="BV30" s="253" t="s">
        <v>21</v>
      </c>
      <c r="BW30" s="254" t="s">
        <v>799</v>
      </c>
      <c r="BX30" s="277"/>
      <c r="BY30" s="339">
        <f>+IFERROR(AVERAGE(Tabla1[[#This Row],[RESULTADO 21]],Tabla1[[#This Row],[RESULTADO 29]],Tabla1[[#This Row],[RESULTADO 37]]), " ")</f>
        <v>1</v>
      </c>
      <c r="BZ30" s="340">
        <f>+Tabla1[[#This Row],[PROMEDIO MENSUAL 2do TRIMESTRE]]</f>
        <v>1</v>
      </c>
      <c r="CA30" s="341" t="str">
        <f>+Tabla1[[#This Row],[DESEMPEÑO39]]</f>
        <v>EXCELENTE</v>
      </c>
      <c r="CB30" s="69">
        <f t="shared" si="9"/>
        <v>1</v>
      </c>
      <c r="CC30" s="70" t="s">
        <v>738</v>
      </c>
      <c r="CD30" s="70" t="s">
        <v>738</v>
      </c>
      <c r="CE30" s="69" t="str">
        <f>IFERROR(Tabla1[[#This Row],[Valor numerador43]]/Tabla1[[#This Row],[Valor denominador44]], " ")</f>
        <v xml:space="preserve"> </v>
      </c>
      <c r="CF30" s="72" t="str">
        <f t="shared" si="3"/>
        <v>&gt;=100%</v>
      </c>
      <c r="CG30" s="346" t="s">
        <v>738</v>
      </c>
      <c r="CH30" s="152" t="s">
        <v>738</v>
      </c>
      <c r="CI30" s="152" t="s">
        <v>738</v>
      </c>
      <c r="CJ30" s="69">
        <f t="shared" si="10"/>
        <v>1</v>
      </c>
      <c r="CK30" s="70" t="s">
        <v>738</v>
      </c>
      <c r="CL30" s="70" t="s">
        <v>738</v>
      </c>
      <c r="CM30" s="69" t="str">
        <f>+IFERROR(Tabla1[[#This Row],[Valor numerador51]]/Tabla1[[#This Row],[Valor denominador52]], " ")</f>
        <v xml:space="preserve"> </v>
      </c>
      <c r="CN30" s="72" t="str">
        <f t="shared" si="8"/>
        <v>&gt;=100%</v>
      </c>
      <c r="CO30" s="346" t="s">
        <v>738</v>
      </c>
      <c r="CP30" s="152" t="s">
        <v>738</v>
      </c>
      <c r="CQ30" s="152" t="s">
        <v>738</v>
      </c>
      <c r="CR30" s="69">
        <f t="shared" si="11"/>
        <v>1</v>
      </c>
      <c r="CS30" s="70" t="s">
        <v>738</v>
      </c>
      <c r="CT30" s="70" t="s">
        <v>738</v>
      </c>
      <c r="CU30" s="69" t="str">
        <f>+IFERROR(Tabla1[[#This Row],[Valor numerador59]]/Tabla1[[#This Row],[Valor denominador60]], " ")</f>
        <v xml:space="preserve"> </v>
      </c>
      <c r="CV30" s="72" t="str">
        <f t="shared" si="4"/>
        <v>&gt;=100%</v>
      </c>
      <c r="CW30" s="346" t="s">
        <v>738</v>
      </c>
      <c r="CX30" s="152" t="s">
        <v>738</v>
      </c>
      <c r="CY30" s="152" t="s">
        <v>738</v>
      </c>
      <c r="CZ30" s="339" t="str">
        <f>+IFERROR(AVERAGE(Tabla1[[#This Row],[RESULTADO 45]],Tabla1[[#This Row],[RESULTADO 53]],Tabla1[[#This Row],[RESULTADO 61]]), " ")</f>
        <v xml:space="preserve"> </v>
      </c>
      <c r="DA30" s="340" t="str">
        <f>+Tabla1[[#This Row],[PROMEDIO MENSUAL 1er TRIMESTRE]]</f>
        <v xml:space="preserve"> </v>
      </c>
      <c r="DB30" s="372" t="str">
        <f>+Tabla1[[#This Row],[DESEMPEÑO63]]</f>
        <v>NA</v>
      </c>
    </row>
    <row r="31" spans="1:106" ht="80.099999999999994" customHeight="1" x14ac:dyDescent="0.25">
      <c r="A31" s="11">
        <v>24</v>
      </c>
      <c r="B31" s="31" t="s">
        <v>179</v>
      </c>
      <c r="C31" s="13" t="s">
        <v>180</v>
      </c>
      <c r="D31" s="67" t="s">
        <v>181</v>
      </c>
      <c r="E31" s="19" t="s">
        <v>29</v>
      </c>
      <c r="F31" s="12" t="s">
        <v>234</v>
      </c>
      <c r="G31" s="12" t="s">
        <v>235</v>
      </c>
      <c r="H31" s="78" t="s">
        <v>184</v>
      </c>
      <c r="I31" s="78" t="s">
        <v>185</v>
      </c>
      <c r="J31" s="25">
        <v>1</v>
      </c>
      <c r="K31" s="78" t="s">
        <v>210</v>
      </c>
      <c r="L31" s="10" t="s">
        <v>35</v>
      </c>
      <c r="M31" s="12" t="s">
        <v>236</v>
      </c>
      <c r="N31" s="10" t="s">
        <v>37</v>
      </c>
      <c r="O31" s="20" t="s">
        <v>237</v>
      </c>
      <c r="P31" s="10" t="s">
        <v>39</v>
      </c>
      <c r="Q31" s="10" t="s">
        <v>39</v>
      </c>
      <c r="R31" s="33" t="s">
        <v>189</v>
      </c>
      <c r="S31" s="21" t="s">
        <v>190</v>
      </c>
      <c r="T31" s="21" t="s">
        <v>155</v>
      </c>
      <c r="U31" s="27" t="s">
        <v>191</v>
      </c>
      <c r="V31" s="78" t="s">
        <v>205</v>
      </c>
      <c r="W31" s="78" t="s">
        <v>206</v>
      </c>
      <c r="X31" s="78" t="s">
        <v>206</v>
      </c>
      <c r="Y31" s="78" t="s">
        <v>206</v>
      </c>
      <c r="Z31" s="210">
        <v>1</v>
      </c>
      <c r="AA31" s="201">
        <v>32</v>
      </c>
      <c r="AB31" s="201">
        <v>32</v>
      </c>
      <c r="AC31" s="147">
        <f>IFERROR(Tabla1[[#This Row],[Valor numerador]]/Tabla1[[#This Row],[Valor denominador]], " ")</f>
        <v>1</v>
      </c>
      <c r="AD31" s="145" t="str">
        <f t="shared" si="0"/>
        <v>&gt;=100%</v>
      </c>
      <c r="AE31" s="211" t="s">
        <v>21</v>
      </c>
      <c r="AF31" s="150" t="s">
        <v>770</v>
      </c>
      <c r="AG31" s="396"/>
      <c r="AH31" s="210">
        <v>1</v>
      </c>
      <c r="AI31" s="201">
        <v>34</v>
      </c>
      <c r="AJ31" s="201">
        <v>34</v>
      </c>
      <c r="AK31" s="147">
        <f>IFERROR(Tabla1[[#This Row],[Valor numerador3]]/Tabla1[[#This Row],[Valor denominador4]], " ")</f>
        <v>1</v>
      </c>
      <c r="AL31" s="146" t="str">
        <f>+Tabla1[[#This Row],[EXCELENTE]]</f>
        <v>&gt;=100%</v>
      </c>
      <c r="AM31" s="211" t="s">
        <v>21</v>
      </c>
      <c r="AN31" s="150" t="s">
        <v>770</v>
      </c>
      <c r="AO31" s="396"/>
      <c r="AP31" s="210">
        <v>1</v>
      </c>
      <c r="AQ31" s="201">
        <v>24</v>
      </c>
      <c r="AR31" s="201">
        <v>24</v>
      </c>
      <c r="AS31" s="147">
        <f>IFERROR(Tabla1[[#This Row],[Valor numerador11]]/Tabla1[[#This Row],[Valor denominador12]], " ")</f>
        <v>1</v>
      </c>
      <c r="AT31" s="146" t="str">
        <f>+Tabla1[[#This Row],[EXCELENTE]]</f>
        <v>&gt;=100%</v>
      </c>
      <c r="AU31" s="211" t="s">
        <v>21</v>
      </c>
      <c r="AV31" s="150" t="s">
        <v>770</v>
      </c>
      <c r="AW31" s="396"/>
      <c r="AX31" s="115">
        <f t="shared" si="5"/>
        <v>1</v>
      </c>
      <c r="AY31" s="65">
        <f>+Tabla1[[#This Row],[PROMEDIO MENSUAL 3er TRIMESTRE]]</f>
        <v>1</v>
      </c>
      <c r="AZ31" s="66" t="str">
        <f t="shared" si="6"/>
        <v>EXCELENTE</v>
      </c>
      <c r="BA31" s="269">
        <f t="shared" si="12"/>
        <v>1</v>
      </c>
      <c r="BB31" s="276">
        <v>58</v>
      </c>
      <c r="BC31" s="276">
        <v>58</v>
      </c>
      <c r="BD31" s="249">
        <f>IFERROR(Tabla1[[#This Row],[Valor numerador19]]/Tabla1[[#This Row],[Valor denominador20]], " ")</f>
        <v>1</v>
      </c>
      <c r="BE31" s="250" t="str">
        <f t="shared" si="7"/>
        <v>&gt;=100%</v>
      </c>
      <c r="BF31" s="253" t="s">
        <v>21</v>
      </c>
      <c r="BG31" s="254" t="s">
        <v>788</v>
      </c>
      <c r="BH31" s="277"/>
      <c r="BI31" s="269">
        <f t="shared" si="13"/>
        <v>1</v>
      </c>
      <c r="BJ31" s="276">
        <v>85</v>
      </c>
      <c r="BK31" s="276">
        <v>85</v>
      </c>
      <c r="BL31" s="249">
        <f>IFERROR(Tabla1[[#This Row],[Valor numerador27]]/Tabla1[[#This Row],[Valor denominador28]], " ")</f>
        <v>1</v>
      </c>
      <c r="BM31" s="250" t="str">
        <f t="shared" si="1"/>
        <v>&gt;=100%</v>
      </c>
      <c r="BN31" s="253" t="s">
        <v>21</v>
      </c>
      <c r="BO31" s="254" t="s">
        <v>788</v>
      </c>
      <c r="BP31" s="277"/>
      <c r="BQ31" s="269">
        <f t="shared" si="14"/>
        <v>1</v>
      </c>
      <c r="BR31" s="276">
        <v>29</v>
      </c>
      <c r="BS31" s="276">
        <v>29</v>
      </c>
      <c r="BT31" s="250">
        <f>+IFERROR(Tabla1[[#This Row],[Valor numerador35]]/Tabla1[[#This Row],[Valor denominador36]], " ")</f>
        <v>1</v>
      </c>
      <c r="BU31" s="250" t="str">
        <f t="shared" si="2"/>
        <v>&gt;=100%</v>
      </c>
      <c r="BV31" s="253" t="s">
        <v>21</v>
      </c>
      <c r="BW31" s="254" t="s">
        <v>788</v>
      </c>
      <c r="BX31" s="277"/>
      <c r="BY31" s="339">
        <f>+IFERROR(AVERAGE(Tabla1[[#This Row],[RESULTADO 21]],Tabla1[[#This Row],[RESULTADO 29]],Tabla1[[#This Row],[RESULTADO 37]]), " ")</f>
        <v>1</v>
      </c>
      <c r="BZ31" s="340">
        <f>+Tabla1[[#This Row],[PROMEDIO MENSUAL 2do TRIMESTRE]]</f>
        <v>1</v>
      </c>
      <c r="CA31" s="341" t="str">
        <f>+Tabla1[[#This Row],[DESEMPEÑO39]]</f>
        <v>EXCELENTE</v>
      </c>
      <c r="CB31" s="69">
        <f t="shared" si="9"/>
        <v>1</v>
      </c>
      <c r="CC31" s="70">
        <v>53</v>
      </c>
      <c r="CD31" s="70">
        <v>53</v>
      </c>
      <c r="CE31" s="69">
        <f>IFERROR(Tabla1[[#This Row],[Valor numerador43]]/Tabla1[[#This Row],[Valor denominador44]], " ")</f>
        <v>1</v>
      </c>
      <c r="CF31" s="72" t="str">
        <f t="shared" si="3"/>
        <v>&gt;=100%</v>
      </c>
      <c r="CG31" s="346" t="s">
        <v>21</v>
      </c>
      <c r="CH31" s="352" t="s">
        <v>788</v>
      </c>
      <c r="CI31" s="152"/>
      <c r="CJ31" s="69">
        <f t="shared" si="10"/>
        <v>1</v>
      </c>
      <c r="CK31" s="70">
        <v>63</v>
      </c>
      <c r="CL31" s="70">
        <v>63</v>
      </c>
      <c r="CM31" s="69">
        <f>+IFERROR(Tabla1[[#This Row],[Valor numerador51]]/Tabla1[[#This Row],[Valor denominador52]], " ")</f>
        <v>1</v>
      </c>
      <c r="CN31" s="72" t="str">
        <f t="shared" si="8"/>
        <v>&gt;=100%</v>
      </c>
      <c r="CO31" s="346" t="s">
        <v>21</v>
      </c>
      <c r="CP31" s="353" t="s">
        <v>788</v>
      </c>
      <c r="CQ31" s="152"/>
      <c r="CR31" s="69">
        <f t="shared" si="11"/>
        <v>1</v>
      </c>
      <c r="CS31" s="70">
        <v>120</v>
      </c>
      <c r="CT31" s="70">
        <v>120</v>
      </c>
      <c r="CU31" s="69">
        <f>+IFERROR(Tabla1[[#This Row],[Valor numerador59]]/Tabla1[[#This Row],[Valor denominador60]], " ")</f>
        <v>1</v>
      </c>
      <c r="CV31" s="72" t="str">
        <f t="shared" si="4"/>
        <v>&gt;=100%</v>
      </c>
      <c r="CW31" s="346" t="s">
        <v>21</v>
      </c>
      <c r="CX31" s="352" t="s">
        <v>788</v>
      </c>
      <c r="CY31" s="152"/>
      <c r="CZ31" s="339">
        <f>+IFERROR(AVERAGE(Tabla1[[#This Row],[RESULTADO 45]],Tabla1[[#This Row],[RESULTADO 53]],Tabla1[[#This Row],[RESULTADO 61]]), " ")</f>
        <v>1</v>
      </c>
      <c r="DA31" s="340">
        <f>+Tabla1[[#This Row],[PROMEDIO MENSUAL 1er TRIMESTRE]]</f>
        <v>1</v>
      </c>
      <c r="DB31" s="372" t="str">
        <f>+Tabla1[[#This Row],[DESEMPEÑO63]]</f>
        <v>EXCELENTE</v>
      </c>
    </row>
    <row r="32" spans="1:106" ht="80.099999999999994" customHeight="1" x14ac:dyDescent="0.25">
      <c r="A32" s="11">
        <v>25</v>
      </c>
      <c r="B32" s="158" t="s">
        <v>26</v>
      </c>
      <c r="C32" s="159" t="s">
        <v>238</v>
      </c>
      <c r="D32" s="160" t="s">
        <v>239</v>
      </c>
      <c r="E32" s="161" t="s">
        <v>29</v>
      </c>
      <c r="F32" s="162" t="s">
        <v>240</v>
      </c>
      <c r="G32" s="254" t="s">
        <v>241</v>
      </c>
      <c r="H32" s="278" t="s">
        <v>32</v>
      </c>
      <c r="I32" s="254" t="s">
        <v>242</v>
      </c>
      <c r="J32" s="165">
        <v>1</v>
      </c>
      <c r="K32" s="254" t="s">
        <v>243</v>
      </c>
      <c r="L32" s="278" t="s">
        <v>35</v>
      </c>
      <c r="M32" s="254" t="s">
        <v>244</v>
      </c>
      <c r="N32" s="278" t="s">
        <v>37</v>
      </c>
      <c r="O32" s="254" t="s">
        <v>245</v>
      </c>
      <c r="P32" s="278" t="s">
        <v>39</v>
      </c>
      <c r="Q32" s="278" t="s">
        <v>246</v>
      </c>
      <c r="R32" s="166" t="s">
        <v>247</v>
      </c>
      <c r="S32" s="166" t="s">
        <v>248</v>
      </c>
      <c r="T32" s="166" t="s">
        <v>249</v>
      </c>
      <c r="U32" s="166" t="s">
        <v>250</v>
      </c>
      <c r="V32" s="254" t="s">
        <v>251</v>
      </c>
      <c r="W32" s="162" t="s">
        <v>252</v>
      </c>
      <c r="X32" s="254" t="s">
        <v>253</v>
      </c>
      <c r="Y32" s="254" t="s">
        <v>254</v>
      </c>
      <c r="Z32" s="151"/>
      <c r="AA32" s="149"/>
      <c r="AB32" s="149"/>
      <c r="AC32" s="147" t="str">
        <f>IFERROR(Tabla1[[#This Row],[Valor numerador]]/Tabla1[[#This Row],[Valor denominador]], " ")</f>
        <v xml:space="preserve"> </v>
      </c>
      <c r="AD32" s="145" t="str">
        <f t="shared" si="0"/>
        <v>86%-100%</v>
      </c>
      <c r="AE32" s="211"/>
      <c r="AF32" s="150"/>
      <c r="AG32" s="150"/>
      <c r="AH32" s="151"/>
      <c r="AI32" s="149"/>
      <c r="AJ32" s="149"/>
      <c r="AK32" s="147" t="str">
        <f>IFERROR(Tabla1[[#This Row],[Valor numerador3]]/Tabla1[[#This Row],[Valor denominador4]], " ")</f>
        <v xml:space="preserve"> </v>
      </c>
      <c r="AL32" s="146" t="str">
        <f>+Tabla1[[#This Row],[EXCELENTE]]</f>
        <v>86%-100%</v>
      </c>
      <c r="AM32" s="211"/>
      <c r="AN32" s="150"/>
      <c r="AO32" s="150"/>
      <c r="AP32" s="151"/>
      <c r="AQ32" s="149">
        <v>1</v>
      </c>
      <c r="AR32" s="149">
        <v>3</v>
      </c>
      <c r="AS32" s="147">
        <f>IFERROR(Tabla1[[#This Row],[Valor numerador11]]/Tabla1[[#This Row],[Valor denominador12]], " ")</f>
        <v>0.33333333333333331</v>
      </c>
      <c r="AT32" s="146" t="str">
        <f>+Tabla1[[#This Row],[EXCELENTE]]</f>
        <v>86%-100%</v>
      </c>
      <c r="AU32" s="211" t="s">
        <v>18</v>
      </c>
      <c r="AV32" s="150" t="s">
        <v>817</v>
      </c>
      <c r="AW32" s="150" t="s">
        <v>818</v>
      </c>
      <c r="AX32" s="115">
        <f t="shared" si="5"/>
        <v>0.33333333333333331</v>
      </c>
      <c r="AY32" s="65">
        <f>+Tabla1[[#This Row],[PROMEDIO MENSUAL 3er TRIMESTRE]]</f>
        <v>0.33333333333333331</v>
      </c>
      <c r="AZ32" s="66" t="str">
        <f t="shared" si="6"/>
        <v>MALO</v>
      </c>
      <c r="BA32" s="255"/>
      <c r="BB32" s="254">
        <v>0</v>
      </c>
      <c r="BC32" s="254">
        <v>3</v>
      </c>
      <c r="BD32" s="249">
        <f>IFERROR(Tabla1[[#This Row],[Valor numerador19]]/Tabla1[[#This Row],[Valor denominador20]], " ")</f>
        <v>0</v>
      </c>
      <c r="BE32" s="250" t="str">
        <f t="shared" si="7"/>
        <v>86%-100%</v>
      </c>
      <c r="BF32" s="253" t="s">
        <v>18</v>
      </c>
      <c r="BG32" s="254" t="s">
        <v>821</v>
      </c>
      <c r="BH32" s="254" t="s">
        <v>822</v>
      </c>
      <c r="BI32" s="255"/>
      <c r="BJ32" s="254">
        <v>0</v>
      </c>
      <c r="BK32" s="254">
        <v>3</v>
      </c>
      <c r="BL32" s="249">
        <f>IFERROR(Tabla1[[#This Row],[Valor numerador27]]/Tabla1[[#This Row],[Valor denominador28]], " ")</f>
        <v>0</v>
      </c>
      <c r="BM32" s="250" t="str">
        <f t="shared" si="1"/>
        <v>86%-100%</v>
      </c>
      <c r="BN32" s="253" t="s">
        <v>18</v>
      </c>
      <c r="BO32" s="254" t="s">
        <v>821</v>
      </c>
      <c r="BP32" s="254" t="s">
        <v>822</v>
      </c>
      <c r="BQ32" s="255">
        <v>1</v>
      </c>
      <c r="BR32" s="254">
        <v>0</v>
      </c>
      <c r="BS32" s="254">
        <v>3</v>
      </c>
      <c r="BT32" s="250">
        <f>+IFERROR(Tabla1[[#This Row],[Valor numerador35]]/Tabla1[[#This Row],[Valor denominador36]], " ")</f>
        <v>0</v>
      </c>
      <c r="BU32" s="250" t="str">
        <f t="shared" si="2"/>
        <v>86%-100%</v>
      </c>
      <c r="BV32" s="253" t="s">
        <v>18</v>
      </c>
      <c r="BW32" s="254" t="s">
        <v>821</v>
      </c>
      <c r="BX32" s="254" t="s">
        <v>830</v>
      </c>
      <c r="BY32" s="339">
        <f>+IFERROR(AVERAGE(Tabla1[[#This Row],[RESULTADO 21]],Tabla1[[#This Row],[RESULTADO 29]],Tabla1[[#This Row],[RESULTADO 37]]), " ")</f>
        <v>0</v>
      </c>
      <c r="BZ32" s="340">
        <f>+Tabla1[[#This Row],[PROMEDIO MENSUAL 2do TRIMESTRE]]</f>
        <v>0</v>
      </c>
      <c r="CA32" s="341" t="str">
        <f>+Tabla1[[#This Row],[DESEMPEÑO39]]</f>
        <v>MALO</v>
      </c>
      <c r="CB32" s="69">
        <f t="shared" si="9"/>
        <v>1</v>
      </c>
      <c r="CC32" s="70"/>
      <c r="CD32" s="70"/>
      <c r="CE32" s="69" t="str">
        <f>IFERROR(Tabla1[[#This Row],[Valor numerador43]]/Tabla1[[#This Row],[Valor denominador44]], " ")</f>
        <v xml:space="preserve"> </v>
      </c>
      <c r="CF32" s="72" t="str">
        <f t="shared" si="3"/>
        <v>86%-100%</v>
      </c>
      <c r="CG32" s="346"/>
      <c r="CH32" s="152"/>
      <c r="CI32" s="152"/>
      <c r="CJ32" s="69">
        <f t="shared" si="10"/>
        <v>1</v>
      </c>
      <c r="CK32" s="70"/>
      <c r="CL32" s="70"/>
      <c r="CM32" s="69" t="str">
        <f>+IFERROR(Tabla1[[#This Row],[Valor numerador51]]/Tabla1[[#This Row],[Valor denominador52]], " ")</f>
        <v xml:space="preserve"> </v>
      </c>
      <c r="CN32" s="72" t="str">
        <f t="shared" si="8"/>
        <v>86%-100%</v>
      </c>
      <c r="CO32" s="346"/>
      <c r="CP32" s="152"/>
      <c r="CQ32" s="152"/>
      <c r="CR32" s="69">
        <f t="shared" si="11"/>
        <v>1</v>
      </c>
      <c r="CS32" s="70">
        <v>0</v>
      </c>
      <c r="CT32" s="70">
        <v>3</v>
      </c>
      <c r="CU32" s="69">
        <f>+IFERROR(Tabla1[[#This Row],[Valor numerador59]]/Tabla1[[#This Row],[Valor denominador60]], " ")</f>
        <v>0</v>
      </c>
      <c r="CV32" s="72" t="str">
        <f t="shared" si="4"/>
        <v>86%-100%</v>
      </c>
      <c r="CW32" s="346" t="s">
        <v>18</v>
      </c>
      <c r="CX32" s="152" t="s">
        <v>835</v>
      </c>
      <c r="CY32" s="71" t="s">
        <v>836</v>
      </c>
      <c r="CZ32" s="339">
        <f>+IFERROR(AVERAGE(Tabla1[[#This Row],[RESULTADO 45]],Tabla1[[#This Row],[RESULTADO 53]],Tabla1[[#This Row],[RESULTADO 61]]), " ")</f>
        <v>0</v>
      </c>
      <c r="DA32" s="340">
        <f>+Tabla1[[#This Row],[PROMEDIO MENSUAL 1er TRIMESTRE]]</f>
        <v>0</v>
      </c>
      <c r="DB32" s="372" t="str">
        <f>+Tabla1[[#This Row],[DESEMPEÑO63]]</f>
        <v>MALO</v>
      </c>
    </row>
    <row r="33" spans="1:106" ht="80.099999999999994" customHeight="1" x14ac:dyDescent="0.25">
      <c r="A33" s="11">
        <v>26</v>
      </c>
      <c r="B33" s="194" t="s">
        <v>255</v>
      </c>
      <c r="C33" s="424" t="s">
        <v>238</v>
      </c>
      <c r="D33" s="160" t="s">
        <v>239</v>
      </c>
      <c r="E33" s="195" t="s">
        <v>29</v>
      </c>
      <c r="F33" s="194" t="s">
        <v>256</v>
      </c>
      <c r="G33" s="163" t="s">
        <v>257</v>
      </c>
      <c r="H33" s="164" t="s">
        <v>52</v>
      </c>
      <c r="I33" s="163" t="s">
        <v>258</v>
      </c>
      <c r="J33" s="196">
        <v>0.65</v>
      </c>
      <c r="K33" s="163" t="s">
        <v>259</v>
      </c>
      <c r="L33" s="163" t="s">
        <v>66</v>
      </c>
      <c r="M33" s="163" t="s">
        <v>260</v>
      </c>
      <c r="N33" s="164" t="s">
        <v>37</v>
      </c>
      <c r="O33" s="163" t="s">
        <v>261</v>
      </c>
      <c r="P33" s="164" t="s">
        <v>262</v>
      </c>
      <c r="Q33" s="164" t="s">
        <v>39</v>
      </c>
      <c r="R33" s="411" t="s">
        <v>810</v>
      </c>
      <c r="S33" s="411" t="s">
        <v>263</v>
      </c>
      <c r="T33" s="411" t="s">
        <v>264</v>
      </c>
      <c r="U33" s="411" t="s">
        <v>265</v>
      </c>
      <c r="V33" s="163" t="s">
        <v>266</v>
      </c>
      <c r="W33" s="163" t="s">
        <v>267</v>
      </c>
      <c r="X33" s="163" t="s">
        <v>253</v>
      </c>
      <c r="Y33" s="163" t="s">
        <v>254</v>
      </c>
      <c r="Z33" s="151">
        <v>0.65</v>
      </c>
      <c r="AA33" s="149">
        <v>432</v>
      </c>
      <c r="AB33" s="149">
        <v>645</v>
      </c>
      <c r="AC33" s="147">
        <f>IFERROR(Tabla1[[#This Row],[Valor numerador]]/Tabla1[[#This Row],[Valor denominador]], " ")</f>
        <v>0.66976744186046511</v>
      </c>
      <c r="AD33" s="145" t="str">
        <f t="shared" si="0"/>
        <v xml:space="preserve">&gt;=65% </v>
      </c>
      <c r="AE33" s="211" t="s">
        <v>21</v>
      </c>
      <c r="AF33" s="150" t="s">
        <v>811</v>
      </c>
      <c r="AG33" s="150"/>
      <c r="AH33" s="151">
        <v>0.65</v>
      </c>
      <c r="AI33" s="149">
        <v>448</v>
      </c>
      <c r="AJ33" s="149">
        <v>645</v>
      </c>
      <c r="AK33" s="147">
        <f>IFERROR(Tabla1[[#This Row],[Valor numerador3]]/Tabla1[[#This Row],[Valor denominador4]], " ")</f>
        <v>0.6945736434108527</v>
      </c>
      <c r="AL33" s="146" t="str">
        <f>+Tabla1[[#This Row],[EXCELENTE]]</f>
        <v xml:space="preserve">&gt;=65% </v>
      </c>
      <c r="AM33" s="211" t="s">
        <v>21</v>
      </c>
      <c r="AN33" s="150" t="s">
        <v>815</v>
      </c>
      <c r="AO33" s="150"/>
      <c r="AP33" s="151">
        <v>0.65</v>
      </c>
      <c r="AQ33" s="149">
        <v>439</v>
      </c>
      <c r="AR33" s="149">
        <v>644</v>
      </c>
      <c r="AS33" s="147">
        <f>IFERROR(Tabla1[[#This Row],[Valor numerador11]]/Tabla1[[#This Row],[Valor denominador12]], " ")</f>
        <v>0.68167701863354035</v>
      </c>
      <c r="AT33" s="146" t="str">
        <f>+Tabla1[[#This Row],[EXCELENTE]]</f>
        <v xml:space="preserve">&gt;=65% </v>
      </c>
      <c r="AU33" s="211" t="s">
        <v>21</v>
      </c>
      <c r="AV33" s="150" t="s">
        <v>819</v>
      </c>
      <c r="AW33" s="150"/>
      <c r="AX33" s="115">
        <f t="shared" si="5"/>
        <v>0.68200603463495268</v>
      </c>
      <c r="AY33" s="65">
        <f>+Tabla1[[#This Row],[PROMEDIO MENSUAL 3er TRIMESTRE]]</f>
        <v>0.68200603463495268</v>
      </c>
      <c r="AZ33" s="66" t="str">
        <f t="shared" si="6"/>
        <v>EXCELENTE</v>
      </c>
      <c r="BA33" s="255">
        <v>0.65</v>
      </c>
      <c r="BB33" s="254">
        <v>311</v>
      </c>
      <c r="BC33" s="254">
        <v>587</v>
      </c>
      <c r="BD33" s="249">
        <f>IFERROR(Tabla1[[#This Row],[Valor numerador19]]/Tabla1[[#This Row],[Valor denominador20]], " ")</f>
        <v>0.52981260647359452</v>
      </c>
      <c r="BE33" s="250" t="str">
        <f t="shared" si="7"/>
        <v xml:space="preserve">&gt;=65% </v>
      </c>
      <c r="BF33" s="253" t="s">
        <v>19</v>
      </c>
      <c r="BG33" s="254" t="s">
        <v>823</v>
      </c>
      <c r="BH33" s="254" t="s">
        <v>824</v>
      </c>
      <c r="BI33" s="254">
        <v>65</v>
      </c>
      <c r="BJ33" s="254">
        <v>389</v>
      </c>
      <c r="BK33" s="254">
        <v>600</v>
      </c>
      <c r="BL33" s="249">
        <f>IFERROR(Tabla1[[#This Row],[Valor numerador27]]/Tabla1[[#This Row],[Valor denominador28]], " ")</f>
        <v>0.64833333333333332</v>
      </c>
      <c r="BM33" s="250" t="str">
        <f t="shared" si="1"/>
        <v xml:space="preserve">&gt;=65% </v>
      </c>
      <c r="BN33" s="253" t="s">
        <v>21</v>
      </c>
      <c r="BO33" s="254" t="s">
        <v>827</v>
      </c>
      <c r="BP33" s="254"/>
      <c r="BQ33" s="255">
        <v>0.65</v>
      </c>
      <c r="BR33" s="254">
        <v>402</v>
      </c>
      <c r="BS33" s="254">
        <v>600</v>
      </c>
      <c r="BT33" s="250">
        <f>+IFERROR(Tabla1[[#This Row],[Valor numerador35]]/Tabla1[[#This Row],[Valor denominador36]], " ")</f>
        <v>0.67</v>
      </c>
      <c r="BU33" s="250" t="str">
        <f t="shared" si="2"/>
        <v xml:space="preserve">&gt;=65% </v>
      </c>
      <c r="BV33" s="253" t="s">
        <v>21</v>
      </c>
      <c r="BW33" s="254" t="s">
        <v>831</v>
      </c>
      <c r="BX33" s="254"/>
      <c r="BY33" s="339">
        <f>+IFERROR(AVERAGE(Tabla1[[#This Row],[RESULTADO 21]],Tabla1[[#This Row],[RESULTADO 29]],Tabla1[[#This Row],[RESULTADO 37]]), " ")</f>
        <v>0.61604864660230929</v>
      </c>
      <c r="BZ33" s="340">
        <f>+Tabla1[[#This Row],[PROMEDIO MENSUAL 2do TRIMESTRE]]</f>
        <v>0.61604864660230929</v>
      </c>
      <c r="CA33" s="341" t="str">
        <f>+Tabla1[[#This Row],[DESEMPEÑO39]]</f>
        <v>EXCELENTE</v>
      </c>
      <c r="CB33" s="69">
        <f t="shared" si="9"/>
        <v>0.65</v>
      </c>
      <c r="CC33" s="70" t="s">
        <v>738</v>
      </c>
      <c r="CD33" s="70" t="s">
        <v>738</v>
      </c>
      <c r="CE33" s="69" t="str">
        <f>IFERROR(Tabla1[[#This Row],[Valor numerador43]]/Tabla1[[#This Row],[Valor denominador44]], " ")</f>
        <v xml:space="preserve"> </v>
      </c>
      <c r="CF33" s="72" t="str">
        <f t="shared" si="3"/>
        <v xml:space="preserve">&gt;=65% </v>
      </c>
      <c r="CG33" s="346" t="s">
        <v>738</v>
      </c>
      <c r="CH33" s="152" t="s">
        <v>738</v>
      </c>
      <c r="CI33" s="152" t="s">
        <v>738</v>
      </c>
      <c r="CJ33" s="69">
        <f t="shared" si="10"/>
        <v>0.65</v>
      </c>
      <c r="CK33" s="70" t="s">
        <v>738</v>
      </c>
      <c r="CL33" s="70" t="s">
        <v>738</v>
      </c>
      <c r="CM33" s="69" t="str">
        <f>+IFERROR(Tabla1[[#This Row],[Valor numerador51]]/Tabla1[[#This Row],[Valor denominador52]], " ")</f>
        <v xml:space="preserve"> </v>
      </c>
      <c r="CN33" s="72" t="str">
        <f t="shared" si="8"/>
        <v xml:space="preserve">&gt;=65% </v>
      </c>
      <c r="CO33" s="346" t="s">
        <v>738</v>
      </c>
      <c r="CP33" s="152" t="s">
        <v>738</v>
      </c>
      <c r="CQ33" s="152" t="s">
        <v>738</v>
      </c>
      <c r="CR33" s="69">
        <f t="shared" si="11"/>
        <v>0.65</v>
      </c>
      <c r="CS33" s="70" t="s">
        <v>738</v>
      </c>
      <c r="CT33" s="70" t="s">
        <v>738</v>
      </c>
      <c r="CU33" s="69" t="str">
        <f>+IFERROR(Tabla1[[#This Row],[Valor numerador59]]/Tabla1[[#This Row],[Valor denominador60]], " ")</f>
        <v xml:space="preserve"> </v>
      </c>
      <c r="CV33" s="72" t="str">
        <f t="shared" si="4"/>
        <v xml:space="preserve">&gt;=65% </v>
      </c>
      <c r="CW33" s="346" t="s">
        <v>738</v>
      </c>
      <c r="CX33" s="152" t="s">
        <v>738</v>
      </c>
      <c r="CY33" s="152" t="s">
        <v>738</v>
      </c>
      <c r="CZ33" s="339" t="str">
        <f>+IFERROR(AVERAGE(Tabla1[[#This Row],[RESULTADO 45]],Tabla1[[#This Row],[RESULTADO 53]],Tabla1[[#This Row],[RESULTADO 61]]), " ")</f>
        <v xml:space="preserve"> </v>
      </c>
      <c r="DA33" s="340" t="str">
        <f>+Tabla1[[#This Row],[PROMEDIO MENSUAL 1er TRIMESTRE]]</f>
        <v xml:space="preserve"> </v>
      </c>
      <c r="DB33" s="372" t="str">
        <f>+Tabla1[[#This Row],[DESEMPEÑO63]]</f>
        <v>NA</v>
      </c>
    </row>
    <row r="34" spans="1:106" ht="80.099999999999994" customHeight="1" x14ac:dyDescent="0.25">
      <c r="A34" s="11">
        <v>27</v>
      </c>
      <c r="B34" s="162" t="s">
        <v>255</v>
      </c>
      <c r="C34" s="159" t="s">
        <v>238</v>
      </c>
      <c r="D34" s="160" t="s">
        <v>239</v>
      </c>
      <c r="E34" s="161" t="s">
        <v>71</v>
      </c>
      <c r="F34" s="162" t="s">
        <v>268</v>
      </c>
      <c r="G34" s="254" t="s">
        <v>269</v>
      </c>
      <c r="H34" s="278" t="s">
        <v>39</v>
      </c>
      <c r="I34" s="254" t="s">
        <v>258</v>
      </c>
      <c r="J34" s="167">
        <v>0.35416666666666669</v>
      </c>
      <c r="K34" s="167" t="s">
        <v>270</v>
      </c>
      <c r="L34" s="254" t="s">
        <v>66</v>
      </c>
      <c r="M34" s="254" t="s">
        <v>271</v>
      </c>
      <c r="N34" s="278" t="s">
        <v>272</v>
      </c>
      <c r="O34" s="254" t="s">
        <v>273</v>
      </c>
      <c r="P34" s="278" t="s">
        <v>274</v>
      </c>
      <c r="Q34" s="278" t="s">
        <v>39</v>
      </c>
      <c r="R34" s="166" t="s">
        <v>275</v>
      </c>
      <c r="S34" s="166" t="s">
        <v>276</v>
      </c>
      <c r="T34" s="166" t="s">
        <v>277</v>
      </c>
      <c r="U34" s="168" t="s">
        <v>278</v>
      </c>
      <c r="V34" s="254" t="s">
        <v>279</v>
      </c>
      <c r="W34" s="254" t="s">
        <v>280</v>
      </c>
      <c r="X34" s="254" t="s">
        <v>253</v>
      </c>
      <c r="Y34" s="254" t="s">
        <v>254</v>
      </c>
      <c r="Z34" s="169">
        <v>0.35416666666666669</v>
      </c>
      <c r="AA34" s="149" t="s">
        <v>587</v>
      </c>
      <c r="AB34" s="149" t="s">
        <v>587</v>
      </c>
      <c r="AC34" s="214">
        <v>0.40902777777777777</v>
      </c>
      <c r="AD34" s="145" t="str">
        <f t="shared" si="0"/>
        <v>&lt;8:30:00</v>
      </c>
      <c r="AE34" s="215" t="s">
        <v>18</v>
      </c>
      <c r="AF34" s="150" t="s">
        <v>812</v>
      </c>
      <c r="AG34" s="150" t="s">
        <v>813</v>
      </c>
      <c r="AH34" s="149"/>
      <c r="AI34" s="149" t="s">
        <v>587</v>
      </c>
      <c r="AJ34" s="149" t="s">
        <v>587</v>
      </c>
      <c r="AK34" s="214">
        <v>0.39513888888888887</v>
      </c>
      <c r="AL34" s="146" t="str">
        <f>+Tabla1[[#This Row],[EXCELENTE]]</f>
        <v>&lt;8:30:00</v>
      </c>
      <c r="AM34" s="215" t="s">
        <v>18</v>
      </c>
      <c r="AN34" s="150" t="s">
        <v>816</v>
      </c>
      <c r="AO34" s="150" t="s">
        <v>813</v>
      </c>
      <c r="AP34" s="151"/>
      <c r="AQ34" s="149" t="s">
        <v>587</v>
      </c>
      <c r="AR34" s="149" t="s">
        <v>587</v>
      </c>
      <c r="AS34" s="214">
        <v>0.40138888888888885</v>
      </c>
      <c r="AT34" s="146" t="str">
        <f>+Tabla1[[#This Row],[EXCELENTE]]</f>
        <v>&lt;8:30:00</v>
      </c>
      <c r="AU34" s="151" t="s">
        <v>18</v>
      </c>
      <c r="AV34" s="150" t="s">
        <v>820</v>
      </c>
      <c r="AW34" s="150" t="s">
        <v>813</v>
      </c>
      <c r="AX34" s="170">
        <f t="shared" si="5"/>
        <v>0.40185185185185185</v>
      </c>
      <c r="AY34" s="171">
        <f>+Tabla1[[#This Row],[PROMEDIO MENSUAL 3er TRIMESTRE]]</f>
        <v>0.40185185185185185</v>
      </c>
      <c r="AZ34" s="66" t="str">
        <f t="shared" si="6"/>
        <v>MALO</v>
      </c>
      <c r="BA34" s="254"/>
      <c r="BB34" s="254" t="s">
        <v>587</v>
      </c>
      <c r="BC34" s="254" t="s">
        <v>587</v>
      </c>
      <c r="BD34" s="279">
        <v>0.37708333333333338</v>
      </c>
      <c r="BE34" s="250" t="str">
        <f t="shared" si="7"/>
        <v>&lt;8:30:00</v>
      </c>
      <c r="BF34" s="280" t="s">
        <v>19</v>
      </c>
      <c r="BG34" s="254" t="s">
        <v>825</v>
      </c>
      <c r="BH34" s="254" t="s">
        <v>826</v>
      </c>
      <c r="BI34" s="254"/>
      <c r="BJ34" s="254" t="s">
        <v>587</v>
      </c>
      <c r="BK34" s="254" t="s">
        <v>587</v>
      </c>
      <c r="BL34" s="279">
        <v>0.39513888888888887</v>
      </c>
      <c r="BM34" s="250" t="str">
        <f t="shared" si="1"/>
        <v>&lt;8:30:00</v>
      </c>
      <c r="BN34" s="280" t="s">
        <v>609</v>
      </c>
      <c r="BO34" s="254" t="s">
        <v>828</v>
      </c>
      <c r="BP34" s="254" t="s">
        <v>829</v>
      </c>
      <c r="BQ34" s="255"/>
      <c r="BR34" s="254" t="s">
        <v>587</v>
      </c>
      <c r="BS34" s="254" t="s">
        <v>587</v>
      </c>
      <c r="BT34" s="281">
        <v>0.38055555555555554</v>
      </c>
      <c r="BU34" s="250" t="str">
        <f t="shared" si="2"/>
        <v>&lt;8:30:00</v>
      </c>
      <c r="BV34" s="255" t="s">
        <v>19</v>
      </c>
      <c r="BW34" s="254" t="s">
        <v>832</v>
      </c>
      <c r="BX34" s="254" t="s">
        <v>829</v>
      </c>
      <c r="BY34" s="342">
        <f>+IFERROR(AVERAGE(Tabla1[[#This Row],[RESULTADO 21]],Tabla1[[#This Row],[RESULTADO 29]],Tabla1[[#This Row],[RESULTADO 37]]), " ")</f>
        <v>0.38425925925925924</v>
      </c>
      <c r="BZ34" s="343">
        <f>+Tabla1[[#This Row],[PROMEDIO MENSUAL 2do TRIMESTRE]]</f>
        <v>0.38425925925925924</v>
      </c>
      <c r="CA34" s="341" t="s">
        <v>18</v>
      </c>
      <c r="CB34" s="355">
        <f t="shared" si="9"/>
        <v>0.35416666666666669</v>
      </c>
      <c r="CC34" s="356"/>
      <c r="CD34" s="356"/>
      <c r="CE34" s="355"/>
      <c r="CF34" s="72" t="str">
        <f t="shared" si="3"/>
        <v>&lt;8:30:00</v>
      </c>
      <c r="CG34" s="346" t="s">
        <v>18</v>
      </c>
      <c r="CH34" s="152" t="s">
        <v>833</v>
      </c>
      <c r="CI34" s="71" t="s">
        <v>826</v>
      </c>
      <c r="CJ34" s="69">
        <f t="shared" si="10"/>
        <v>0.35416666666666669</v>
      </c>
      <c r="CK34" s="70"/>
      <c r="CL34" s="70"/>
      <c r="CM34" s="69" t="str">
        <f>+IFERROR(Tabla1[[#This Row],[Valor numerador51]]/Tabla1[[#This Row],[Valor denominador52]], " ")</f>
        <v xml:space="preserve"> </v>
      </c>
      <c r="CN34" s="72" t="str">
        <f t="shared" si="8"/>
        <v>&lt;8:30:00</v>
      </c>
      <c r="CO34" s="346" t="s">
        <v>18</v>
      </c>
      <c r="CP34" s="152" t="s">
        <v>834</v>
      </c>
      <c r="CQ34" s="71" t="s">
        <v>826</v>
      </c>
      <c r="CR34" s="69">
        <f t="shared" si="11"/>
        <v>0.35416666666666669</v>
      </c>
      <c r="CS34" s="70"/>
      <c r="CT34" s="70"/>
      <c r="CU34" s="69" t="str">
        <f>+IFERROR(Tabla1[[#This Row],[Valor numerador59]]/Tabla1[[#This Row],[Valor denominador60]], " ")</f>
        <v xml:space="preserve"> </v>
      </c>
      <c r="CV34" s="72" t="str">
        <f t="shared" si="4"/>
        <v>&lt;8:30:00</v>
      </c>
      <c r="CW34" s="346" t="s">
        <v>18</v>
      </c>
      <c r="CX34" s="152" t="s">
        <v>837</v>
      </c>
      <c r="CY34" s="71" t="s">
        <v>826</v>
      </c>
      <c r="CZ34" s="339">
        <v>0</v>
      </c>
      <c r="DA34" s="340">
        <f>+Tabla1[[#This Row],[PROMEDIO MENSUAL 1er TRIMESTRE]]</f>
        <v>0</v>
      </c>
      <c r="DB34" s="372" t="str">
        <f>+Tabla1[[#This Row],[DESEMPEÑO63]]</f>
        <v>MALO</v>
      </c>
    </row>
    <row r="35" spans="1:106" ht="80.099999999999994" customHeight="1" x14ac:dyDescent="0.25">
      <c r="A35" s="11">
        <v>28</v>
      </c>
      <c r="B35" s="194" t="s">
        <v>255</v>
      </c>
      <c r="C35" s="424" t="s">
        <v>238</v>
      </c>
      <c r="D35" s="160" t="s">
        <v>239</v>
      </c>
      <c r="E35" s="195" t="s">
        <v>29</v>
      </c>
      <c r="F35" s="194" t="s">
        <v>281</v>
      </c>
      <c r="G35" s="163" t="s">
        <v>282</v>
      </c>
      <c r="H35" s="164" t="s">
        <v>39</v>
      </c>
      <c r="I35" s="163" t="s">
        <v>258</v>
      </c>
      <c r="J35" s="196">
        <v>1</v>
      </c>
      <c r="K35" s="163" t="s">
        <v>283</v>
      </c>
      <c r="L35" s="163" t="s">
        <v>35</v>
      </c>
      <c r="M35" s="163" t="s">
        <v>284</v>
      </c>
      <c r="N35" s="163" t="s">
        <v>37</v>
      </c>
      <c r="O35" s="163" t="s">
        <v>273</v>
      </c>
      <c r="P35" s="164" t="s">
        <v>274</v>
      </c>
      <c r="Q35" s="164" t="s">
        <v>39</v>
      </c>
      <c r="R35" s="411" t="s">
        <v>285</v>
      </c>
      <c r="S35" s="411" t="s">
        <v>286</v>
      </c>
      <c r="T35" s="411" t="s">
        <v>287</v>
      </c>
      <c r="U35" s="411" t="s">
        <v>250</v>
      </c>
      <c r="V35" s="163" t="s">
        <v>279</v>
      </c>
      <c r="W35" s="163" t="s">
        <v>280</v>
      </c>
      <c r="X35" s="163" t="s">
        <v>253</v>
      </c>
      <c r="Y35" s="163" t="s">
        <v>254</v>
      </c>
      <c r="Z35" s="151">
        <v>1</v>
      </c>
      <c r="AA35" s="149">
        <v>3158</v>
      </c>
      <c r="AB35" s="149">
        <v>3158</v>
      </c>
      <c r="AC35" s="147">
        <f>IFERROR(Tabla1[[#This Row],[Valor numerador]]/Tabla1[[#This Row],[Valor denominador]], " ")</f>
        <v>1</v>
      </c>
      <c r="AD35" s="145" t="str">
        <f t="shared" si="0"/>
        <v>86%-100%</v>
      </c>
      <c r="AE35" s="216" t="s">
        <v>21</v>
      </c>
      <c r="AF35" s="150" t="s">
        <v>814</v>
      </c>
      <c r="AG35" s="150"/>
      <c r="AH35" s="151"/>
      <c r="AI35" s="149">
        <v>3211</v>
      </c>
      <c r="AJ35" s="149">
        <v>3211</v>
      </c>
      <c r="AK35" s="147">
        <f>IFERROR(Tabla1[[#This Row],[Valor numerador3]]/Tabla1[[#This Row],[Valor denominador4]], " ")</f>
        <v>1</v>
      </c>
      <c r="AL35" s="146" t="str">
        <f>+Tabla1[[#This Row],[EXCELENTE]]</f>
        <v>86%-100%</v>
      </c>
      <c r="AM35" s="216" t="s">
        <v>21</v>
      </c>
      <c r="AN35" s="150" t="s">
        <v>814</v>
      </c>
      <c r="AO35" s="150"/>
      <c r="AP35" s="151"/>
      <c r="AQ35" s="149">
        <v>3219</v>
      </c>
      <c r="AR35" s="149">
        <v>3219</v>
      </c>
      <c r="AS35" s="147">
        <f>IFERROR(Tabla1[[#This Row],[Valor numerador11]]/Tabla1[[#This Row],[Valor denominador12]], " ")</f>
        <v>1</v>
      </c>
      <c r="AT35" s="146" t="str">
        <f>+Tabla1[[#This Row],[EXCELENTE]]</f>
        <v>86%-100%</v>
      </c>
      <c r="AU35" s="216" t="s">
        <v>21</v>
      </c>
      <c r="AV35" s="150" t="s">
        <v>814</v>
      </c>
      <c r="AW35" s="150"/>
      <c r="AX35" s="115">
        <f t="shared" si="5"/>
        <v>1</v>
      </c>
      <c r="AY35" s="65">
        <f>+Tabla1[[#This Row],[PROMEDIO MENSUAL 3er TRIMESTRE]]</f>
        <v>1</v>
      </c>
      <c r="AZ35" s="66" t="str">
        <f t="shared" si="6"/>
        <v>EXCELENTE</v>
      </c>
      <c r="BA35" s="282">
        <v>1</v>
      </c>
      <c r="BB35" s="254">
        <v>3255</v>
      </c>
      <c r="BC35" s="254">
        <v>3255</v>
      </c>
      <c r="BD35" s="249">
        <f>IFERROR(Tabla1[[#This Row],[Valor numerador19]]/Tabla1[[#This Row],[Valor denominador20]], " ")</f>
        <v>1</v>
      </c>
      <c r="BE35" s="250" t="str">
        <f t="shared" si="7"/>
        <v>86%-100%</v>
      </c>
      <c r="BF35" s="283" t="s">
        <v>21</v>
      </c>
      <c r="BG35" s="254" t="s">
        <v>814</v>
      </c>
      <c r="BH35" s="254"/>
      <c r="BI35" s="282">
        <v>1</v>
      </c>
      <c r="BJ35" s="254">
        <v>3361</v>
      </c>
      <c r="BK35" s="254">
        <v>3361</v>
      </c>
      <c r="BL35" s="249">
        <f>IFERROR(Tabla1[[#This Row],[Valor numerador27]]/Tabla1[[#This Row],[Valor denominador28]], " ")</f>
        <v>1</v>
      </c>
      <c r="BM35" s="250" t="str">
        <f t="shared" si="1"/>
        <v>86%-100%</v>
      </c>
      <c r="BN35" s="283" t="s">
        <v>21</v>
      </c>
      <c r="BO35" s="254" t="s">
        <v>814</v>
      </c>
      <c r="BP35" s="254"/>
      <c r="BQ35" s="282">
        <v>1</v>
      </c>
      <c r="BR35" s="254">
        <v>3093</v>
      </c>
      <c r="BS35" s="254">
        <v>3093</v>
      </c>
      <c r="BT35" s="250">
        <f>+IFERROR(Tabla1[[#This Row],[Valor numerador35]]/Tabla1[[#This Row],[Valor denominador36]], " ")</f>
        <v>1</v>
      </c>
      <c r="BU35" s="250" t="str">
        <f t="shared" si="2"/>
        <v>86%-100%</v>
      </c>
      <c r="BV35" s="283" t="s">
        <v>21</v>
      </c>
      <c r="BW35" s="254" t="s">
        <v>814</v>
      </c>
      <c r="BX35" s="254"/>
      <c r="BY35" s="339">
        <f>+IFERROR(AVERAGE(Tabla1[[#This Row],[RESULTADO 21]],Tabla1[[#This Row],[RESULTADO 29]],Tabla1[[#This Row],[RESULTADO 37]]), " ")</f>
        <v>1</v>
      </c>
      <c r="BZ35" s="340">
        <f>+Tabla1[[#This Row],[PROMEDIO MENSUAL 2do TRIMESTRE]]</f>
        <v>1</v>
      </c>
      <c r="CA35" s="341" t="str">
        <f>+Tabla1[[#This Row],[DESEMPEÑO39]]</f>
        <v>EXCELENTE</v>
      </c>
      <c r="CB35" s="69">
        <f t="shared" si="9"/>
        <v>1</v>
      </c>
      <c r="CC35" s="70">
        <v>2755</v>
      </c>
      <c r="CD35" s="70">
        <v>2755</v>
      </c>
      <c r="CE35" s="69">
        <f>IFERROR(Tabla1[[#This Row],[Valor numerador43]]/Tabla1[[#This Row],[Valor denominador44]], " ")</f>
        <v>1</v>
      </c>
      <c r="CF35" s="72" t="str">
        <f t="shared" si="3"/>
        <v>86%-100%</v>
      </c>
      <c r="CG35" s="346" t="s">
        <v>21</v>
      </c>
      <c r="CH35" s="152" t="s">
        <v>814</v>
      </c>
      <c r="CI35" s="152"/>
      <c r="CJ35" s="69">
        <f t="shared" si="10"/>
        <v>1</v>
      </c>
      <c r="CK35" s="70">
        <v>2897</v>
      </c>
      <c r="CL35" s="70">
        <v>2897</v>
      </c>
      <c r="CM35" s="69">
        <f>+IFERROR(Tabla1[[#This Row],[Valor numerador51]]/Tabla1[[#This Row],[Valor denominador52]], " ")</f>
        <v>1</v>
      </c>
      <c r="CN35" s="72" t="str">
        <f t="shared" si="8"/>
        <v>86%-100%</v>
      </c>
      <c r="CO35" s="346" t="s">
        <v>21</v>
      </c>
      <c r="CP35" s="152" t="s">
        <v>814</v>
      </c>
      <c r="CQ35" s="152"/>
      <c r="CR35" s="69">
        <f t="shared" si="11"/>
        <v>1</v>
      </c>
      <c r="CS35" s="70">
        <v>3360</v>
      </c>
      <c r="CT35" s="70">
        <v>3360</v>
      </c>
      <c r="CU35" s="69">
        <f>+IFERROR(Tabla1[[#This Row],[Valor numerador59]]/Tabla1[[#This Row],[Valor denominador60]], " ")</f>
        <v>1</v>
      </c>
      <c r="CV35" s="72" t="str">
        <f t="shared" si="4"/>
        <v>86%-100%</v>
      </c>
      <c r="CW35" s="346" t="s">
        <v>21</v>
      </c>
      <c r="CX35" s="152" t="s">
        <v>814</v>
      </c>
      <c r="CY35" s="152"/>
      <c r="CZ35" s="339">
        <f>+IFERROR(AVERAGE(Tabla1[[#This Row],[RESULTADO 45]],Tabla1[[#This Row],[RESULTADO 53]],Tabla1[[#This Row],[RESULTADO 61]]), " ")</f>
        <v>1</v>
      </c>
      <c r="DA35" s="340">
        <f>+Tabla1[[#This Row],[PROMEDIO MENSUAL 1er TRIMESTRE]]</f>
        <v>1</v>
      </c>
      <c r="DB35" s="372" t="str">
        <f>+Tabla1[[#This Row],[DESEMPEÑO63]]</f>
        <v>EXCELENTE</v>
      </c>
    </row>
    <row r="36" spans="1:106" ht="80.099999999999994" customHeight="1" x14ac:dyDescent="0.25">
      <c r="A36" s="11">
        <v>29</v>
      </c>
      <c r="B36" s="158" t="s">
        <v>26</v>
      </c>
      <c r="C36" s="159" t="s">
        <v>288</v>
      </c>
      <c r="D36" s="160" t="s">
        <v>289</v>
      </c>
      <c r="E36" s="161" t="s">
        <v>71</v>
      </c>
      <c r="F36" s="162" t="s">
        <v>838</v>
      </c>
      <c r="G36" s="162" t="s">
        <v>839</v>
      </c>
      <c r="H36" s="161" t="s">
        <v>32</v>
      </c>
      <c r="I36" s="162" t="s">
        <v>33</v>
      </c>
      <c r="J36" s="172">
        <v>0.8</v>
      </c>
      <c r="K36" s="173" t="s">
        <v>840</v>
      </c>
      <c r="L36" s="161" t="s">
        <v>35</v>
      </c>
      <c r="M36" s="173" t="s">
        <v>841</v>
      </c>
      <c r="N36" s="162" t="s">
        <v>37</v>
      </c>
      <c r="O36" s="173" t="s">
        <v>842</v>
      </c>
      <c r="P36" s="161" t="s">
        <v>32</v>
      </c>
      <c r="Q36" s="161" t="s">
        <v>32</v>
      </c>
      <c r="R36" s="166" t="s">
        <v>843</v>
      </c>
      <c r="S36" s="174" t="s">
        <v>844</v>
      </c>
      <c r="T36" s="174" t="s">
        <v>845</v>
      </c>
      <c r="U36" s="175" t="s">
        <v>589</v>
      </c>
      <c r="V36" s="162" t="s">
        <v>292</v>
      </c>
      <c r="W36" s="162" t="s">
        <v>846</v>
      </c>
      <c r="X36" s="162" t="s">
        <v>293</v>
      </c>
      <c r="Y36" s="162" t="s">
        <v>294</v>
      </c>
      <c r="Z36" s="151"/>
      <c r="AA36" s="149"/>
      <c r="AB36" s="183"/>
      <c r="AC36" s="147" t="str">
        <f>IFERROR(Tabla1[[#This Row],[Valor numerador]]/Tabla1[[#This Row],[Valor denominador]], " ")</f>
        <v xml:space="preserve"> </v>
      </c>
      <c r="AD36" s="145" t="str">
        <f t="shared" si="0"/>
        <v>&gt;80%</v>
      </c>
      <c r="AE36" s="211"/>
      <c r="AF36" s="397"/>
      <c r="AG36" s="247"/>
      <c r="AH36" s="183"/>
      <c r="AI36" s="183"/>
      <c r="AJ36" s="183"/>
      <c r="AK36" s="147" t="str">
        <f>IFERROR(Tabla1[[#This Row],[Valor numerador3]]/Tabla1[[#This Row],[Valor denominador4]], " ")</f>
        <v xml:space="preserve"> </v>
      </c>
      <c r="AL36" s="146" t="str">
        <f>+Tabla1[[#This Row],[EXCELENTE]]</f>
        <v>&gt;80%</v>
      </c>
      <c r="AM36" s="218"/>
      <c r="AN36" s="397"/>
      <c r="AO36" s="247"/>
      <c r="AP36" s="184">
        <v>0.8</v>
      </c>
      <c r="AQ36" s="183">
        <v>11</v>
      </c>
      <c r="AR36" s="183">
        <v>0</v>
      </c>
      <c r="AS36" s="147" t="str">
        <f>IFERROR(Tabla1[[#This Row],[Valor numerador11]]/Tabla1[[#This Row],[Valor denominador12]], " ")</f>
        <v xml:space="preserve"> </v>
      </c>
      <c r="AT36" s="146" t="str">
        <f>+Tabla1[[#This Row],[EXCELENTE]]</f>
        <v>&gt;80%</v>
      </c>
      <c r="AU36" s="217" t="s">
        <v>18</v>
      </c>
      <c r="AV36" s="150" t="s">
        <v>877</v>
      </c>
      <c r="AW36" s="150" t="s">
        <v>878</v>
      </c>
      <c r="AX36" s="115" t="str">
        <f t="shared" si="5"/>
        <v>0</v>
      </c>
      <c r="AY36" s="65" t="str">
        <f>+Tabla1[[#This Row],[PROMEDIO MENSUAL 3er TRIMESTRE]]</f>
        <v>0</v>
      </c>
      <c r="AZ36" s="66" t="str">
        <f t="shared" si="6"/>
        <v>MALO</v>
      </c>
      <c r="BA36" s="255"/>
      <c r="BB36" s="254"/>
      <c r="BC36" s="284"/>
      <c r="BD36" s="249" t="str">
        <f>IFERROR(Tabla1[[#This Row],[Valor numerador19]]/Tabla1[[#This Row],[Valor denominador20]], " ")</f>
        <v xml:space="preserve"> </v>
      </c>
      <c r="BE36" s="250" t="str">
        <f t="shared" si="7"/>
        <v>&gt;80%</v>
      </c>
      <c r="BF36" s="253"/>
      <c r="BG36" s="284"/>
      <c r="BH36" s="285"/>
      <c r="BI36" s="284"/>
      <c r="BJ36" s="284"/>
      <c r="BK36" s="284"/>
      <c r="BL36" s="249" t="str">
        <f>IFERROR(Tabla1[[#This Row],[Valor numerador27]]/Tabla1[[#This Row],[Valor denominador28]], " ")</f>
        <v xml:space="preserve"> </v>
      </c>
      <c r="BM36" s="250" t="str">
        <f t="shared" si="1"/>
        <v>&gt;80%</v>
      </c>
      <c r="BN36" s="286"/>
      <c r="BO36" s="284"/>
      <c r="BP36" s="285"/>
      <c r="BQ36" s="287">
        <v>0.8</v>
      </c>
      <c r="BR36" s="284">
        <v>0</v>
      </c>
      <c r="BS36" s="284">
        <v>0</v>
      </c>
      <c r="BT36" s="250" t="str">
        <f>+IFERROR(Tabla1[[#This Row],[Valor numerador35]]/Tabla1[[#This Row],[Valor denominador36]], " ")</f>
        <v xml:space="preserve"> </v>
      </c>
      <c r="BU36" s="250" t="str">
        <f t="shared" si="2"/>
        <v>&gt;80%</v>
      </c>
      <c r="BV36" s="286" t="s">
        <v>19</v>
      </c>
      <c r="BW36" s="288" t="s">
        <v>905</v>
      </c>
      <c r="BX36" s="288" t="s">
        <v>906</v>
      </c>
      <c r="BY36" s="339">
        <v>0</v>
      </c>
      <c r="BZ36" s="340">
        <v>0</v>
      </c>
      <c r="CA36" s="341" t="str">
        <f>+Tabla1[[#This Row],[DESEMPEÑO39]]</f>
        <v>REGULAR</v>
      </c>
      <c r="CB36" s="69">
        <f t="shared" si="9"/>
        <v>0.8</v>
      </c>
      <c r="CC36" s="70"/>
      <c r="CD36" s="70"/>
      <c r="CE36" s="69" t="str">
        <f>IFERROR(Tabla1[[#This Row],[Valor numerador43]]/Tabla1[[#This Row],[Valor denominador44]], " ")</f>
        <v xml:space="preserve"> </v>
      </c>
      <c r="CF36" s="72" t="str">
        <f t="shared" si="3"/>
        <v>&gt;80%</v>
      </c>
      <c r="CG36" s="346"/>
      <c r="CH36" s="152"/>
      <c r="CI36" s="152"/>
      <c r="CJ36" s="69">
        <f t="shared" si="10"/>
        <v>0.8</v>
      </c>
      <c r="CK36" s="70"/>
      <c r="CL36" s="70"/>
      <c r="CM36" s="69" t="str">
        <f>+IFERROR(Tabla1[[#This Row],[Valor numerador51]]/Tabla1[[#This Row],[Valor denominador52]], " ")</f>
        <v xml:space="preserve"> </v>
      </c>
      <c r="CN36" s="72" t="str">
        <f t="shared" si="8"/>
        <v>&gt;80%</v>
      </c>
      <c r="CO36" s="346"/>
      <c r="CP36" s="152"/>
      <c r="CQ36" s="152"/>
      <c r="CR36" s="69">
        <f t="shared" si="11"/>
        <v>0.8</v>
      </c>
      <c r="CS36" s="70">
        <v>1</v>
      </c>
      <c r="CT36" s="70">
        <v>1</v>
      </c>
      <c r="CU36" s="69">
        <f>+IFERROR(Tabla1[[#This Row],[Valor numerador59]]/Tabla1[[#This Row],[Valor denominador60]], " ")</f>
        <v>1</v>
      </c>
      <c r="CV36" s="72" t="str">
        <f t="shared" si="4"/>
        <v>&gt;80%</v>
      </c>
      <c r="CW36" s="346" t="s">
        <v>21</v>
      </c>
      <c r="CX36" s="152" t="s">
        <v>932</v>
      </c>
      <c r="CY36" s="152"/>
      <c r="CZ36" s="339">
        <f>+IFERROR(AVERAGE(Tabla1[[#This Row],[RESULTADO 45]],Tabla1[[#This Row],[RESULTADO 53]],Tabla1[[#This Row],[RESULTADO 61]]), " ")</f>
        <v>1</v>
      </c>
      <c r="DA36" s="340">
        <f>+Tabla1[[#This Row],[PROMEDIO MENSUAL 1er TRIMESTRE]]</f>
        <v>1</v>
      </c>
      <c r="DB36" s="372" t="str">
        <f>+Tabla1[[#This Row],[DESEMPEÑO63]]</f>
        <v>EXCELENTE</v>
      </c>
    </row>
    <row r="37" spans="1:106" ht="80.099999999999994" customHeight="1" x14ac:dyDescent="0.25">
      <c r="A37" s="11">
        <v>30</v>
      </c>
      <c r="B37" s="193" t="s">
        <v>26</v>
      </c>
      <c r="C37" s="194" t="s">
        <v>295</v>
      </c>
      <c r="D37" s="160" t="s">
        <v>289</v>
      </c>
      <c r="E37" s="195" t="s">
        <v>29</v>
      </c>
      <c r="F37" s="194" t="s">
        <v>567</v>
      </c>
      <c r="G37" s="194" t="s">
        <v>296</v>
      </c>
      <c r="H37" s="164" t="s">
        <v>74</v>
      </c>
      <c r="I37" s="194" t="s">
        <v>33</v>
      </c>
      <c r="J37" s="193">
        <v>13</v>
      </c>
      <c r="K37" s="194" t="s">
        <v>297</v>
      </c>
      <c r="L37" s="195" t="s">
        <v>35</v>
      </c>
      <c r="M37" s="193" t="s">
        <v>568</v>
      </c>
      <c r="N37" s="194" t="s">
        <v>569</v>
      </c>
      <c r="O37" s="194" t="s">
        <v>298</v>
      </c>
      <c r="P37" s="164" t="s">
        <v>74</v>
      </c>
      <c r="Q37" s="164" t="s">
        <v>74</v>
      </c>
      <c r="R37" s="411" t="s">
        <v>570</v>
      </c>
      <c r="S37" s="411" t="s">
        <v>571</v>
      </c>
      <c r="T37" s="411" t="s">
        <v>572</v>
      </c>
      <c r="U37" s="412" t="s">
        <v>573</v>
      </c>
      <c r="V37" s="194" t="s">
        <v>300</v>
      </c>
      <c r="W37" s="163" t="s">
        <v>301</v>
      </c>
      <c r="X37" s="163" t="s">
        <v>302</v>
      </c>
      <c r="Y37" s="163" t="s">
        <v>303</v>
      </c>
      <c r="Z37" s="184"/>
      <c r="AA37" s="184"/>
      <c r="AB37" s="184"/>
      <c r="AC37" s="147" t="str">
        <f>IFERROR(Tabla1[[#This Row],[Valor numerador]]/Tabla1[[#This Row],[Valor denominador]], " ")</f>
        <v xml:space="preserve"> </v>
      </c>
      <c r="AD37" s="145" t="str">
        <f t="shared" si="0"/>
        <v>(=)13</v>
      </c>
      <c r="AE37" s="211"/>
      <c r="AF37" s="397"/>
      <c r="AG37" s="150"/>
      <c r="AH37" s="184"/>
      <c r="AI37" s="183"/>
      <c r="AJ37" s="183"/>
      <c r="AK37" s="147" t="str">
        <f>IFERROR(Tabla1[[#This Row],[Valor numerador3]]/Tabla1[[#This Row],[Valor denominador4]], " ")</f>
        <v xml:space="preserve"> </v>
      </c>
      <c r="AL37" s="146" t="str">
        <f>+Tabla1[[#This Row],[EXCELENTE]]</f>
        <v>(=)13</v>
      </c>
      <c r="AM37" s="219"/>
      <c r="AN37" s="397"/>
      <c r="AO37" s="150"/>
      <c r="AP37" s="183"/>
      <c r="AQ37" s="183"/>
      <c r="AR37" s="183"/>
      <c r="AS37" s="147" t="str">
        <f>IFERROR(Tabla1[[#This Row],[Valor numerador11]]/Tabla1[[#This Row],[Valor denominador12]], " ")</f>
        <v xml:space="preserve"> </v>
      </c>
      <c r="AT37" s="146" t="str">
        <f>+Tabla1[[#This Row],[EXCELENTE]]</f>
        <v>(=)13</v>
      </c>
      <c r="AU37" s="149"/>
      <c r="AV37" s="150"/>
      <c r="AW37" s="221"/>
      <c r="AX37" s="115"/>
      <c r="AY37" s="65"/>
      <c r="AZ37" s="66"/>
      <c r="BA37" s="287"/>
      <c r="BB37" s="284"/>
      <c r="BC37" s="284"/>
      <c r="BD37" s="249" t="str">
        <f>IFERROR(Tabla1[[#This Row],[Valor numerador19]]/Tabla1[[#This Row],[Valor denominador20]], " ")</f>
        <v xml:space="preserve"> </v>
      </c>
      <c r="BE37" s="250" t="str">
        <f t="shared" si="7"/>
        <v>(=)13</v>
      </c>
      <c r="BF37" s="253"/>
      <c r="BG37" s="284"/>
      <c r="BH37" s="254"/>
      <c r="BI37" s="287"/>
      <c r="BJ37" s="284"/>
      <c r="BK37" s="284"/>
      <c r="BL37" s="249" t="str">
        <f>IFERROR(Tabla1[[#This Row],[Valor numerador27]]/Tabla1[[#This Row],[Valor denominador28]], " ")</f>
        <v xml:space="preserve"> </v>
      </c>
      <c r="BM37" s="250" t="str">
        <f t="shared" si="1"/>
        <v>(=)13</v>
      </c>
      <c r="BN37" s="289"/>
      <c r="BO37" s="284"/>
      <c r="BP37" s="254"/>
      <c r="BQ37" s="290">
        <v>13</v>
      </c>
      <c r="BR37" s="284">
        <v>384</v>
      </c>
      <c r="BS37" s="284">
        <v>28.33</v>
      </c>
      <c r="BT37" s="250">
        <f>+IFERROR(Tabla1[[#This Row],[Valor numerador35]]/Tabla1[[#This Row],[Valor denominador36]], " ")</f>
        <v>13.554535827744441</v>
      </c>
      <c r="BU37" s="250" t="str">
        <f t="shared" si="2"/>
        <v>(=)13</v>
      </c>
      <c r="BV37" s="291" t="s">
        <v>21</v>
      </c>
      <c r="BW37" s="288" t="s">
        <v>907</v>
      </c>
      <c r="BX37" s="292" t="s">
        <v>587</v>
      </c>
      <c r="BY37" s="344">
        <f>+IFERROR(AVERAGE(Tabla1[[#This Row],[RESULTADO 21]],Tabla1[[#This Row],[RESULTADO 29]],Tabla1[[#This Row],[RESULTADO 37]]), " ")</f>
        <v>13.554535827744441</v>
      </c>
      <c r="BZ37" s="344">
        <f>+Tabla1[[#This Row],[PROMEDIO MENSUAL 2do TRIMESTRE]]</f>
        <v>13.554535827744441</v>
      </c>
      <c r="CA37" s="341" t="str">
        <f>+Tabla1[[#This Row],[DESEMPEÑO39]]</f>
        <v>EXCELENTE</v>
      </c>
      <c r="CB37" s="69">
        <f t="shared" si="9"/>
        <v>13</v>
      </c>
      <c r="CC37" s="70" t="s">
        <v>738</v>
      </c>
      <c r="CD37" s="70" t="s">
        <v>738</v>
      </c>
      <c r="CE37" s="69" t="str">
        <f>IFERROR(Tabla1[[#This Row],[Valor numerador43]]/Tabla1[[#This Row],[Valor denominador44]], " ")</f>
        <v xml:space="preserve"> </v>
      </c>
      <c r="CF37" s="72" t="str">
        <f t="shared" si="3"/>
        <v>(=)13</v>
      </c>
      <c r="CG37" s="346" t="s">
        <v>738</v>
      </c>
      <c r="CH37" s="152" t="s">
        <v>738</v>
      </c>
      <c r="CI37" s="152" t="s">
        <v>738</v>
      </c>
      <c r="CJ37" s="69">
        <f t="shared" si="10"/>
        <v>13</v>
      </c>
      <c r="CK37" s="70" t="s">
        <v>738</v>
      </c>
      <c r="CL37" s="70" t="s">
        <v>738</v>
      </c>
      <c r="CM37" s="69" t="str">
        <f>+IFERROR(Tabla1[[#This Row],[Valor numerador51]]/Tabla1[[#This Row],[Valor denominador52]], " ")</f>
        <v xml:space="preserve"> </v>
      </c>
      <c r="CN37" s="72" t="str">
        <f t="shared" si="8"/>
        <v>(=)13</v>
      </c>
      <c r="CO37" s="346" t="s">
        <v>738</v>
      </c>
      <c r="CP37" s="152" t="s">
        <v>738</v>
      </c>
      <c r="CQ37" s="152" t="s">
        <v>738</v>
      </c>
      <c r="CR37" s="69">
        <f t="shared" si="11"/>
        <v>13</v>
      </c>
      <c r="CS37" s="70" t="s">
        <v>738</v>
      </c>
      <c r="CT37" s="70" t="s">
        <v>738</v>
      </c>
      <c r="CU37" s="69" t="str">
        <f>+IFERROR(Tabla1[[#This Row],[Valor numerador59]]/Tabla1[[#This Row],[Valor denominador60]], " ")</f>
        <v xml:space="preserve"> </v>
      </c>
      <c r="CV37" s="72" t="str">
        <f t="shared" si="4"/>
        <v>(=)13</v>
      </c>
      <c r="CW37" s="346" t="s">
        <v>738</v>
      </c>
      <c r="CX37" s="152" t="s">
        <v>738</v>
      </c>
      <c r="CY37" s="152" t="s">
        <v>738</v>
      </c>
      <c r="CZ37" s="339" t="str">
        <f>+IFERROR(AVERAGE(Tabla1[[#This Row],[RESULTADO 45]],Tabla1[[#This Row],[RESULTADO 53]],Tabla1[[#This Row],[RESULTADO 61]]), " ")</f>
        <v xml:space="preserve"> </v>
      </c>
      <c r="DA37" s="340" t="str">
        <f>+Tabla1[[#This Row],[PROMEDIO MENSUAL 1er TRIMESTRE]]</f>
        <v xml:space="preserve"> </v>
      </c>
      <c r="DB37" s="372" t="str">
        <f>+Tabla1[[#This Row],[DESEMPEÑO63]]</f>
        <v>NA</v>
      </c>
    </row>
    <row r="38" spans="1:106" ht="80.099999999999994" customHeight="1" x14ac:dyDescent="0.25">
      <c r="A38" s="11">
        <v>31</v>
      </c>
      <c r="B38" s="158" t="s">
        <v>26</v>
      </c>
      <c r="C38" s="162" t="s">
        <v>295</v>
      </c>
      <c r="D38" s="160" t="s">
        <v>289</v>
      </c>
      <c r="E38" s="161" t="s">
        <v>29</v>
      </c>
      <c r="F38" s="162" t="s">
        <v>311</v>
      </c>
      <c r="G38" s="162" t="s">
        <v>312</v>
      </c>
      <c r="H38" s="161" t="s">
        <v>39</v>
      </c>
      <c r="I38" s="162" t="s">
        <v>33</v>
      </c>
      <c r="J38" s="162">
        <v>10</v>
      </c>
      <c r="K38" s="162" t="s">
        <v>313</v>
      </c>
      <c r="L38" s="162" t="s">
        <v>66</v>
      </c>
      <c r="M38" s="158" t="s">
        <v>847</v>
      </c>
      <c r="N38" s="162" t="s">
        <v>569</v>
      </c>
      <c r="O38" s="162" t="s">
        <v>314</v>
      </c>
      <c r="P38" s="162" t="s">
        <v>39</v>
      </c>
      <c r="Q38" s="162" t="s">
        <v>39</v>
      </c>
      <c r="R38" s="166" t="s">
        <v>574</v>
      </c>
      <c r="S38" s="166" t="s">
        <v>575</v>
      </c>
      <c r="T38" s="166" t="s">
        <v>576</v>
      </c>
      <c r="U38" s="176" t="s">
        <v>577</v>
      </c>
      <c r="V38" s="162" t="s">
        <v>300</v>
      </c>
      <c r="W38" s="254" t="s">
        <v>301</v>
      </c>
      <c r="X38" s="254" t="s">
        <v>302</v>
      </c>
      <c r="Y38" s="254" t="s">
        <v>303</v>
      </c>
      <c r="Z38" s="149">
        <v>10</v>
      </c>
      <c r="AA38" s="149">
        <v>7</v>
      </c>
      <c r="AB38" s="149">
        <v>3.4</v>
      </c>
      <c r="AC38" s="147">
        <f>IFERROR(Tabla1[[#This Row],[Valor numerador]]/Tabla1[[#This Row],[Valor denominador]], " ")</f>
        <v>2.0588235294117649</v>
      </c>
      <c r="AD38" s="145" t="str">
        <f t="shared" si="0"/>
        <v>&lt;=10</v>
      </c>
      <c r="AE38" s="211" t="s">
        <v>21</v>
      </c>
      <c r="AF38" s="150" t="s">
        <v>865</v>
      </c>
      <c r="AG38" s="150"/>
      <c r="AH38" s="149">
        <v>10</v>
      </c>
      <c r="AI38" s="149">
        <v>5</v>
      </c>
      <c r="AJ38" s="149">
        <v>2.8</v>
      </c>
      <c r="AK38" s="147">
        <f>IFERROR(Tabla1[[#This Row],[Valor numerador3]]/Tabla1[[#This Row],[Valor denominador4]], " ")</f>
        <v>1.7857142857142858</v>
      </c>
      <c r="AL38" s="146" t="str">
        <f>+Tabla1[[#This Row],[EXCELENTE]]</f>
        <v>&lt;=10</v>
      </c>
      <c r="AM38" s="149" t="s">
        <v>21</v>
      </c>
      <c r="AN38" s="150" t="s">
        <v>865</v>
      </c>
      <c r="AO38" s="150"/>
      <c r="AP38" s="149">
        <v>10</v>
      </c>
      <c r="AQ38" s="149">
        <v>2</v>
      </c>
      <c r="AR38" s="149">
        <v>1.5</v>
      </c>
      <c r="AS38" s="147">
        <f>IFERROR(Tabla1[[#This Row],[Valor numerador11]]/Tabla1[[#This Row],[Valor denominador12]], " ")</f>
        <v>1.3333333333333333</v>
      </c>
      <c r="AT38" s="146" t="str">
        <f>+Tabla1[[#This Row],[EXCELENTE]]</f>
        <v>&lt;=10</v>
      </c>
      <c r="AU38" s="149" t="s">
        <v>21</v>
      </c>
      <c r="AV38" s="221" t="s">
        <v>865</v>
      </c>
      <c r="AW38" s="221"/>
      <c r="AX38" s="430">
        <f>+IFERROR(AVERAGE(AC38,AK38,AS38), "0")</f>
        <v>1.7259570494864613</v>
      </c>
      <c r="AY38" s="430">
        <f>+Tabla1[[#This Row],[PROMEDIO MENSUAL 3er TRIMESTRE]]</f>
        <v>1.7259570494864613</v>
      </c>
      <c r="AZ38" s="66" t="str">
        <f t="shared" si="6"/>
        <v>EXCELENTE</v>
      </c>
      <c r="BA38" s="254">
        <v>10</v>
      </c>
      <c r="BB38" s="254">
        <v>6</v>
      </c>
      <c r="BC38" s="254">
        <v>1.6</v>
      </c>
      <c r="BD38" s="249">
        <f>IFERROR(Tabla1[[#This Row],[Valor numerador19]]/Tabla1[[#This Row],[Valor denominador20]], " ")</f>
        <v>3.75</v>
      </c>
      <c r="BE38" s="250" t="str">
        <f t="shared" si="7"/>
        <v>&lt;=10</v>
      </c>
      <c r="BF38" s="253" t="s">
        <v>21</v>
      </c>
      <c r="BG38" s="254" t="s">
        <v>891</v>
      </c>
      <c r="BH38" s="293" t="s">
        <v>587</v>
      </c>
      <c r="BI38" s="254">
        <v>10</v>
      </c>
      <c r="BJ38" s="254">
        <v>14</v>
      </c>
      <c r="BK38" s="254">
        <v>3.19</v>
      </c>
      <c r="BL38" s="249">
        <f>IFERROR(Tabla1[[#This Row],[Valor numerador27]]/Tabla1[[#This Row],[Valor denominador28]], " ")</f>
        <v>4.3887147335423196</v>
      </c>
      <c r="BM38" s="250" t="str">
        <f t="shared" si="1"/>
        <v>&lt;=10</v>
      </c>
      <c r="BN38" s="291" t="s">
        <v>21</v>
      </c>
      <c r="BO38" s="254" t="s">
        <v>900</v>
      </c>
      <c r="BP38" s="293" t="s">
        <v>587</v>
      </c>
      <c r="BQ38" s="254">
        <v>10</v>
      </c>
      <c r="BR38" s="254">
        <v>8</v>
      </c>
      <c r="BS38" s="254">
        <v>3.6</v>
      </c>
      <c r="BT38" s="250">
        <f>+IFERROR(Tabla1[[#This Row],[Valor numerador35]]/Tabla1[[#This Row],[Valor denominador36]], " ")</f>
        <v>2.2222222222222223</v>
      </c>
      <c r="BU38" s="250" t="str">
        <f t="shared" si="2"/>
        <v>&lt;=10</v>
      </c>
      <c r="BV38" s="291" t="s">
        <v>21</v>
      </c>
      <c r="BW38" s="294" t="s">
        <v>900</v>
      </c>
      <c r="BX38" s="295" t="s">
        <v>587</v>
      </c>
      <c r="BY38" s="344">
        <f>+IFERROR(AVERAGE(Tabla1[[#This Row],[RESULTADO 21]],Tabla1[[#This Row],[RESULTADO 29]],Tabla1[[#This Row],[RESULTADO 37]]), " ")</f>
        <v>3.4536456519215135</v>
      </c>
      <c r="BZ38" s="344">
        <f>+Tabla1[[#This Row],[PROMEDIO MENSUAL 2do TRIMESTRE]]</f>
        <v>3.4536456519215135</v>
      </c>
      <c r="CA38" s="341" t="str">
        <f>+Tabla1[[#This Row],[DESEMPEÑO39]]</f>
        <v>EXCELENTE</v>
      </c>
      <c r="CB38" s="69">
        <f t="shared" si="9"/>
        <v>10</v>
      </c>
      <c r="CC38" s="70">
        <v>3</v>
      </c>
      <c r="CD38" s="357">
        <v>1.5</v>
      </c>
      <c r="CE38" s="69">
        <f>IFERROR(Tabla1[[#This Row],[Valor numerador43]]/Tabla1[[#This Row],[Valor denominador44]], " ")</f>
        <v>2</v>
      </c>
      <c r="CF38" s="72" t="str">
        <f t="shared" si="3"/>
        <v>&lt;=10</v>
      </c>
      <c r="CG38" s="346" t="s">
        <v>21</v>
      </c>
      <c r="CH38" s="152" t="s">
        <v>900</v>
      </c>
      <c r="CI38" s="152"/>
      <c r="CJ38" s="69">
        <f t="shared" si="10"/>
        <v>10</v>
      </c>
      <c r="CK38" s="70">
        <v>7</v>
      </c>
      <c r="CL38" s="70">
        <v>3</v>
      </c>
      <c r="CM38" s="69">
        <f>+IFERROR(Tabla1[[#This Row],[Valor numerador51]]/Tabla1[[#This Row],[Valor denominador52]], " ")</f>
        <v>2.3333333333333335</v>
      </c>
      <c r="CN38" s="72" t="str">
        <f t="shared" si="8"/>
        <v>&lt;=10</v>
      </c>
      <c r="CO38" s="346" t="s">
        <v>21</v>
      </c>
      <c r="CP38" s="152" t="s">
        <v>900</v>
      </c>
      <c r="CQ38" s="152"/>
      <c r="CR38" s="69">
        <f t="shared" si="11"/>
        <v>10</v>
      </c>
      <c r="CS38" s="70">
        <v>4</v>
      </c>
      <c r="CT38" s="70">
        <v>2</v>
      </c>
      <c r="CU38" s="69">
        <f>+IFERROR(Tabla1[[#This Row],[Valor numerador59]]/Tabla1[[#This Row],[Valor denominador60]], " ")</f>
        <v>2</v>
      </c>
      <c r="CV38" s="72" t="str">
        <f t="shared" si="4"/>
        <v>&lt;=10</v>
      </c>
      <c r="CW38" s="346" t="s">
        <v>21</v>
      </c>
      <c r="CX38" s="75" t="s">
        <v>900</v>
      </c>
      <c r="CY38" s="152"/>
      <c r="CZ38" s="339">
        <f>+IFERROR(AVERAGE(Tabla1[[#This Row],[RESULTADO 45]],Tabla1[[#This Row],[RESULTADO 53]],Tabla1[[#This Row],[RESULTADO 61]]), " ")</f>
        <v>2.1111111111111112</v>
      </c>
      <c r="DA38" s="340">
        <f>+Tabla1[[#This Row],[PROMEDIO MENSUAL 1er TRIMESTRE]]</f>
        <v>2.1111111111111112</v>
      </c>
      <c r="DB38" s="372" t="str">
        <f>+Tabla1[[#This Row],[DESEMPEÑO63]]</f>
        <v>EXCELENTE</v>
      </c>
    </row>
    <row r="39" spans="1:106" ht="80.099999999999994" customHeight="1" x14ac:dyDescent="0.25">
      <c r="A39" s="11">
        <v>32</v>
      </c>
      <c r="B39" s="193" t="s">
        <v>26</v>
      </c>
      <c r="C39" s="424" t="s">
        <v>315</v>
      </c>
      <c r="D39" s="160" t="s">
        <v>289</v>
      </c>
      <c r="E39" s="195" t="s">
        <v>29</v>
      </c>
      <c r="F39" s="193" t="s">
        <v>316</v>
      </c>
      <c r="G39" s="194" t="s">
        <v>317</v>
      </c>
      <c r="H39" s="164" t="s">
        <v>32</v>
      </c>
      <c r="I39" s="194" t="s">
        <v>318</v>
      </c>
      <c r="J39" s="413">
        <v>0.9</v>
      </c>
      <c r="K39" s="194" t="s">
        <v>319</v>
      </c>
      <c r="L39" s="195" t="s">
        <v>66</v>
      </c>
      <c r="M39" s="194" t="s">
        <v>320</v>
      </c>
      <c r="N39" s="194" t="s">
        <v>37</v>
      </c>
      <c r="O39" s="194" t="s">
        <v>321</v>
      </c>
      <c r="P39" s="164" t="s">
        <v>86</v>
      </c>
      <c r="Q39" s="164" t="s">
        <v>246</v>
      </c>
      <c r="R39" s="414" t="s">
        <v>322</v>
      </c>
      <c r="S39" s="411" t="s">
        <v>323</v>
      </c>
      <c r="T39" s="411" t="s">
        <v>324</v>
      </c>
      <c r="U39" s="415" t="s">
        <v>325</v>
      </c>
      <c r="V39" s="163" t="s">
        <v>326</v>
      </c>
      <c r="W39" s="163" t="s">
        <v>327</v>
      </c>
      <c r="X39" s="163" t="s">
        <v>327</v>
      </c>
      <c r="Y39" s="163" t="s">
        <v>328</v>
      </c>
      <c r="Z39" s="149"/>
      <c r="AA39" s="149"/>
      <c r="AB39" s="149"/>
      <c r="AC39" s="147" t="str">
        <f>IFERROR(Tabla1[[#This Row],[Valor numerador]]/Tabla1[[#This Row],[Valor denominador]], " ")</f>
        <v xml:space="preserve"> </v>
      </c>
      <c r="AD39" s="145" t="str">
        <f t="shared" si="0"/>
        <v>&gt;=95 %</v>
      </c>
      <c r="AE39" s="211"/>
      <c r="AF39" s="150"/>
      <c r="AG39" s="150"/>
      <c r="AH39" s="149"/>
      <c r="AI39" s="149"/>
      <c r="AJ39" s="149"/>
      <c r="AK39" s="147" t="str">
        <f>IFERROR(Tabla1[[#This Row],[Valor numerador3]]/Tabla1[[#This Row],[Valor denominador4]], " ")</f>
        <v xml:space="preserve"> </v>
      </c>
      <c r="AL39" s="146" t="str">
        <f>+Tabla1[[#This Row],[EXCELENTE]]</f>
        <v>&gt;=95 %</v>
      </c>
      <c r="AM39" s="222"/>
      <c r="AN39" s="150"/>
      <c r="AO39" s="150"/>
      <c r="AP39" s="186">
        <v>0.9</v>
      </c>
      <c r="AQ39" s="223">
        <v>0.95689999999999997</v>
      </c>
      <c r="AR39" s="188"/>
      <c r="AS39" s="147">
        <v>0.95699999999999996</v>
      </c>
      <c r="AT39" s="146" t="str">
        <f>+Tabla1[[#This Row],[EXCELENTE]]</f>
        <v>&gt;=95 %</v>
      </c>
      <c r="AU39" s="149" t="s">
        <v>21</v>
      </c>
      <c r="AV39" s="150" t="s">
        <v>879</v>
      </c>
      <c r="AW39" s="221"/>
      <c r="AX39" s="115">
        <f t="shared" si="5"/>
        <v>0.95699999999999996</v>
      </c>
      <c r="AY39" s="65">
        <f>+Tabla1[[#This Row],[PROMEDIO MENSUAL 3er TRIMESTRE]]</f>
        <v>0.95699999999999996</v>
      </c>
      <c r="AZ39" s="66" t="str">
        <f t="shared" si="6"/>
        <v>EXCELENTE</v>
      </c>
      <c r="BA39" s="254"/>
      <c r="BB39" s="254"/>
      <c r="BC39" s="254"/>
      <c r="BD39" s="249" t="str">
        <f>IFERROR(Tabla1[[#This Row],[Valor numerador19]]/Tabla1[[#This Row],[Valor denominador20]], " ")</f>
        <v xml:space="preserve"> </v>
      </c>
      <c r="BE39" s="250" t="str">
        <f t="shared" si="7"/>
        <v>&gt;=95 %</v>
      </c>
      <c r="BF39" s="253"/>
      <c r="BG39" s="254"/>
      <c r="BH39" s="254"/>
      <c r="BI39" s="254"/>
      <c r="BJ39" s="254"/>
      <c r="BK39" s="254"/>
      <c r="BL39" s="249" t="str">
        <f>IFERROR(Tabla1[[#This Row],[Valor numerador27]]/Tabla1[[#This Row],[Valor denominador28]], " ")</f>
        <v xml:space="preserve"> </v>
      </c>
      <c r="BM39" s="250" t="str">
        <f t="shared" si="1"/>
        <v>&gt;=95 %</v>
      </c>
      <c r="BN39" s="293"/>
      <c r="BO39" s="254"/>
      <c r="BP39" s="254"/>
      <c r="BQ39" s="296">
        <v>0.9</v>
      </c>
      <c r="BR39" s="297">
        <v>0.96899999999999997</v>
      </c>
      <c r="BS39" s="298"/>
      <c r="BT39" s="250" t="str">
        <f>+IFERROR(Tabla1[[#This Row],[Valor numerador35]]/Tabla1[[#This Row],[Valor denominador36]], " ")</f>
        <v xml:space="preserve"> </v>
      </c>
      <c r="BU39" s="250" t="str">
        <f t="shared" si="2"/>
        <v>&gt;=95 %</v>
      </c>
      <c r="BV39" s="299" t="s">
        <v>21</v>
      </c>
      <c r="BW39" s="300" t="s">
        <v>908</v>
      </c>
      <c r="BX39" s="295" t="s">
        <v>587</v>
      </c>
      <c r="BY39" s="339" t="str">
        <f>+IFERROR(AVERAGE(Tabla1[[#This Row],[RESULTADO 21]],Tabla1[[#This Row],[RESULTADO 29]],Tabla1[[#This Row],[RESULTADO 37]]), " ")</f>
        <v xml:space="preserve"> </v>
      </c>
      <c r="BZ39" s="340" t="str">
        <f>+Tabla1[[#This Row],[PROMEDIO MENSUAL 2do TRIMESTRE]]</f>
        <v xml:space="preserve"> </v>
      </c>
      <c r="CA39" s="341" t="str">
        <f>+Tabla1[[#This Row],[DESEMPEÑO39]]</f>
        <v>EXCELENTE</v>
      </c>
      <c r="CB39" s="69">
        <f t="shared" si="9"/>
        <v>0.9</v>
      </c>
      <c r="CC39" s="70"/>
      <c r="CD39" s="70"/>
      <c r="CE39" s="69" t="str">
        <f>IFERROR(Tabla1[[#This Row],[Valor numerador43]]/Tabla1[[#This Row],[Valor denominador44]], " ")</f>
        <v xml:space="preserve"> </v>
      </c>
      <c r="CF39" s="72" t="str">
        <f t="shared" si="3"/>
        <v>&gt;=95 %</v>
      </c>
      <c r="CG39" s="346"/>
      <c r="CH39" s="152"/>
      <c r="CI39" s="152"/>
      <c r="CJ39" s="69">
        <f t="shared" si="10"/>
        <v>0.9</v>
      </c>
      <c r="CK39" s="70"/>
      <c r="CL39" s="70"/>
      <c r="CM39" s="69" t="str">
        <f>+IFERROR(Tabla1[[#This Row],[Valor numerador51]]/Tabla1[[#This Row],[Valor denominador52]], " ")</f>
        <v xml:space="preserve"> </v>
      </c>
      <c r="CN39" s="72" t="str">
        <f t="shared" si="8"/>
        <v>&gt;=95 %</v>
      </c>
      <c r="CO39" s="346"/>
      <c r="CP39" s="152"/>
      <c r="CQ39" s="152"/>
      <c r="CR39" s="69">
        <f t="shared" si="11"/>
        <v>0.9</v>
      </c>
      <c r="CS39" s="358">
        <v>0.9</v>
      </c>
      <c r="CT39" s="358">
        <v>0.9</v>
      </c>
      <c r="CU39" s="69">
        <f>+IFERROR(Tabla1[[#This Row],[Valor numerador59]]/Tabla1[[#This Row],[Valor denominador60]], " ")</f>
        <v>1</v>
      </c>
      <c r="CV39" s="72" t="str">
        <f t="shared" si="4"/>
        <v>&gt;=95 %</v>
      </c>
      <c r="CW39" s="346" t="s">
        <v>21</v>
      </c>
      <c r="CX39" s="203" t="s">
        <v>933</v>
      </c>
      <c r="CY39" s="152"/>
      <c r="CZ39" s="339">
        <f>+IFERROR(AVERAGE(Tabla1[[#This Row],[RESULTADO 45]],Tabla1[[#This Row],[RESULTADO 53]],Tabla1[[#This Row],[RESULTADO 61]]), " ")</f>
        <v>1</v>
      </c>
      <c r="DA39" s="340">
        <f>+Tabla1[[#This Row],[PROMEDIO MENSUAL 1er TRIMESTRE]]</f>
        <v>1</v>
      </c>
      <c r="DB39" s="372" t="str">
        <f>+Tabla1[[#This Row],[DESEMPEÑO63]]</f>
        <v>EXCELENTE</v>
      </c>
    </row>
    <row r="40" spans="1:106" ht="80.099999999999994" customHeight="1" x14ac:dyDescent="0.25">
      <c r="A40" s="11">
        <v>33</v>
      </c>
      <c r="B40" s="158" t="s">
        <v>26</v>
      </c>
      <c r="C40" s="159" t="s">
        <v>315</v>
      </c>
      <c r="D40" s="160" t="s">
        <v>289</v>
      </c>
      <c r="E40" s="161" t="s">
        <v>71</v>
      </c>
      <c r="F40" s="176" t="s">
        <v>329</v>
      </c>
      <c r="G40" s="162" t="s">
        <v>330</v>
      </c>
      <c r="H40" s="161" t="s">
        <v>32</v>
      </c>
      <c r="I40" s="162" t="s">
        <v>331</v>
      </c>
      <c r="J40" s="165">
        <v>1</v>
      </c>
      <c r="K40" s="162" t="s">
        <v>332</v>
      </c>
      <c r="L40" s="161" t="s">
        <v>66</v>
      </c>
      <c r="M40" s="162" t="s">
        <v>333</v>
      </c>
      <c r="N40" s="162" t="s">
        <v>37</v>
      </c>
      <c r="O40" s="162" t="s">
        <v>334</v>
      </c>
      <c r="P40" s="161" t="s">
        <v>86</v>
      </c>
      <c r="Q40" s="161" t="s">
        <v>335</v>
      </c>
      <c r="R40" s="166" t="s">
        <v>336</v>
      </c>
      <c r="S40" s="166" t="s">
        <v>337</v>
      </c>
      <c r="T40" s="166" t="s">
        <v>338</v>
      </c>
      <c r="U40" s="168" t="s">
        <v>325</v>
      </c>
      <c r="V40" s="254" t="s">
        <v>339</v>
      </c>
      <c r="W40" s="254" t="s">
        <v>327</v>
      </c>
      <c r="X40" s="254" t="s">
        <v>327</v>
      </c>
      <c r="Y40" s="254" t="s">
        <v>328</v>
      </c>
      <c r="Z40" s="149"/>
      <c r="AA40" s="149"/>
      <c r="AB40" s="149"/>
      <c r="AC40" s="147" t="str">
        <f>IFERROR(Tabla1[[#This Row],[Valor numerador]]/Tabla1[[#This Row],[Valor denominador]], " ")</f>
        <v xml:space="preserve"> </v>
      </c>
      <c r="AD40" s="145" t="str">
        <f t="shared" si="0"/>
        <v>&gt;=95 %</v>
      </c>
      <c r="AE40" s="211"/>
      <c r="AF40" s="150"/>
      <c r="AG40" s="150"/>
      <c r="AH40" s="149"/>
      <c r="AI40" s="149"/>
      <c r="AJ40" s="149"/>
      <c r="AK40" s="147" t="str">
        <f>IFERROR(Tabla1[[#This Row],[Valor numerador3]]/Tabla1[[#This Row],[Valor denominador4]], " ")</f>
        <v xml:space="preserve"> </v>
      </c>
      <c r="AL40" s="146" t="str">
        <f>+Tabla1[[#This Row],[EXCELENTE]]</f>
        <v>&gt;=95 %</v>
      </c>
      <c r="AM40" s="222"/>
      <c r="AN40" s="150"/>
      <c r="AO40" s="150"/>
      <c r="AP40" s="186">
        <v>1</v>
      </c>
      <c r="AQ40" s="188">
        <v>19</v>
      </c>
      <c r="AR40" s="188">
        <v>24</v>
      </c>
      <c r="AS40" s="147">
        <f>IFERROR(Tabla1[[#This Row],[Valor numerador11]]/Tabla1[[#This Row],[Valor denominador12]], " ")</f>
        <v>0.79166666666666663</v>
      </c>
      <c r="AT40" s="146" t="str">
        <f>+Tabla1[[#This Row],[EXCELENTE]]</f>
        <v>&gt;=95 %</v>
      </c>
      <c r="AU40" s="149" t="s">
        <v>18</v>
      </c>
      <c r="AV40" s="150" t="s">
        <v>880</v>
      </c>
      <c r="AW40" s="221"/>
      <c r="AX40" s="115">
        <f t="shared" si="5"/>
        <v>0.79166666666666663</v>
      </c>
      <c r="AY40" s="65">
        <f>+Tabla1[[#This Row],[PROMEDIO MENSUAL 3er TRIMESTRE]]</f>
        <v>0.79166666666666663</v>
      </c>
      <c r="AZ40" s="66" t="str">
        <f t="shared" si="6"/>
        <v>MALO</v>
      </c>
      <c r="BA40" s="254"/>
      <c r="BB40" s="254"/>
      <c r="BC40" s="254"/>
      <c r="BD40" s="249" t="str">
        <f>IFERROR(Tabla1[[#This Row],[Valor numerador19]]/Tabla1[[#This Row],[Valor denominador20]], " ")</f>
        <v xml:space="preserve"> </v>
      </c>
      <c r="BE40" s="250" t="str">
        <f t="shared" si="7"/>
        <v>&gt;=95 %</v>
      </c>
      <c r="BF40" s="253"/>
      <c r="BG40" s="254"/>
      <c r="BH40" s="254"/>
      <c r="BI40" s="254"/>
      <c r="BJ40" s="254"/>
      <c r="BK40" s="254"/>
      <c r="BL40" s="249" t="str">
        <f>IFERROR(Tabla1[[#This Row],[Valor numerador27]]/Tabla1[[#This Row],[Valor denominador28]], " ")</f>
        <v xml:space="preserve"> </v>
      </c>
      <c r="BM40" s="250" t="str">
        <f t="shared" si="1"/>
        <v>&gt;=95 %</v>
      </c>
      <c r="BN40" s="293"/>
      <c r="BO40" s="254"/>
      <c r="BP40" s="254"/>
      <c r="BQ40" s="296">
        <v>1</v>
      </c>
      <c r="BR40" s="298">
        <v>69</v>
      </c>
      <c r="BS40" s="298">
        <v>79</v>
      </c>
      <c r="BT40" s="250">
        <f>+IFERROR(Tabla1[[#This Row],[Valor numerador35]]/Tabla1[[#This Row],[Valor denominador36]], " ")</f>
        <v>0.87341772151898733</v>
      </c>
      <c r="BU40" s="250" t="str">
        <f t="shared" si="2"/>
        <v>&gt;=95 %</v>
      </c>
      <c r="BV40" s="299" t="s">
        <v>20</v>
      </c>
      <c r="BW40" s="301" t="s">
        <v>909</v>
      </c>
      <c r="BX40" s="295" t="s">
        <v>587</v>
      </c>
      <c r="BY40" s="339">
        <f>+IFERROR(AVERAGE(Tabla1[[#This Row],[RESULTADO 21]],Tabla1[[#This Row],[RESULTADO 29]],Tabla1[[#This Row],[RESULTADO 37]]), " ")</f>
        <v>0.87341772151898733</v>
      </c>
      <c r="BZ40" s="340">
        <f>+Tabla1[[#This Row],[PROMEDIO MENSUAL 2do TRIMESTRE]]</f>
        <v>0.87341772151898733</v>
      </c>
      <c r="CA40" s="341" t="str">
        <f>+Tabla1[[#This Row],[DESEMPEÑO39]]</f>
        <v>BUENO</v>
      </c>
      <c r="CB40" s="69">
        <f t="shared" si="9"/>
        <v>1</v>
      </c>
      <c r="CC40" s="70"/>
      <c r="CD40" s="70"/>
      <c r="CE40" s="69" t="str">
        <f>IFERROR(Tabla1[[#This Row],[Valor numerador43]]/Tabla1[[#This Row],[Valor denominador44]], " ")</f>
        <v xml:space="preserve"> </v>
      </c>
      <c r="CF40" s="72" t="str">
        <f t="shared" si="3"/>
        <v>&gt;=95 %</v>
      </c>
      <c r="CG40" s="346"/>
      <c r="CH40" s="152"/>
      <c r="CI40" s="152"/>
      <c r="CJ40" s="69">
        <f t="shared" si="10"/>
        <v>1</v>
      </c>
      <c r="CK40" s="70"/>
      <c r="CL40" s="70"/>
      <c r="CM40" s="69" t="str">
        <f>+IFERROR(Tabla1[[#This Row],[Valor numerador51]]/Tabla1[[#This Row],[Valor denominador52]], " ")</f>
        <v xml:space="preserve"> </v>
      </c>
      <c r="CN40" s="72" t="str">
        <f t="shared" si="8"/>
        <v>&gt;=95 %</v>
      </c>
      <c r="CO40" s="346"/>
      <c r="CP40" s="152"/>
      <c r="CQ40" s="152"/>
      <c r="CR40" s="69">
        <f t="shared" si="11"/>
        <v>1</v>
      </c>
      <c r="CS40" s="70">
        <v>77</v>
      </c>
      <c r="CT40" s="70">
        <v>85</v>
      </c>
      <c r="CU40" s="69">
        <f>+IFERROR(Tabla1[[#This Row],[Valor numerador59]]/Tabla1[[#This Row],[Valor denominador60]], " ")</f>
        <v>0.90588235294117647</v>
      </c>
      <c r="CV40" s="72" t="str">
        <f t="shared" si="4"/>
        <v>&gt;=95 %</v>
      </c>
      <c r="CW40" s="346" t="s">
        <v>20</v>
      </c>
      <c r="CX40" s="203" t="s">
        <v>934</v>
      </c>
      <c r="CY40" s="152"/>
      <c r="CZ40" s="339">
        <f>+IFERROR(AVERAGE(Tabla1[[#This Row],[RESULTADO 45]],Tabla1[[#This Row],[RESULTADO 53]],Tabla1[[#This Row],[RESULTADO 61]]), " ")</f>
        <v>0.90588235294117647</v>
      </c>
      <c r="DA40" s="340">
        <f>+Tabla1[[#This Row],[PROMEDIO MENSUAL 1er TRIMESTRE]]</f>
        <v>0.90588235294117647</v>
      </c>
      <c r="DB40" s="372" t="str">
        <f>+Tabla1[[#This Row],[DESEMPEÑO63]]</f>
        <v>BUENO</v>
      </c>
    </row>
    <row r="41" spans="1:106" ht="80.099999999999994" customHeight="1" x14ac:dyDescent="0.25">
      <c r="A41" s="11">
        <v>34</v>
      </c>
      <c r="B41" s="193" t="s">
        <v>26</v>
      </c>
      <c r="C41" s="424" t="s">
        <v>315</v>
      </c>
      <c r="D41" s="160" t="s">
        <v>289</v>
      </c>
      <c r="E41" s="195" t="s">
        <v>71</v>
      </c>
      <c r="F41" s="194" t="s">
        <v>340</v>
      </c>
      <c r="G41" s="194" t="s">
        <v>341</v>
      </c>
      <c r="H41" s="164" t="s">
        <v>32</v>
      </c>
      <c r="I41" s="194" t="s">
        <v>342</v>
      </c>
      <c r="J41" s="416">
        <v>0.9</v>
      </c>
      <c r="K41" s="194" t="s">
        <v>343</v>
      </c>
      <c r="L41" s="195" t="s">
        <v>35</v>
      </c>
      <c r="M41" s="194" t="s">
        <v>320</v>
      </c>
      <c r="N41" s="195" t="s">
        <v>37</v>
      </c>
      <c r="O41" s="194" t="s">
        <v>344</v>
      </c>
      <c r="P41" s="164" t="s">
        <v>39</v>
      </c>
      <c r="Q41" s="164" t="s">
        <v>32</v>
      </c>
      <c r="R41" s="411" t="s">
        <v>322</v>
      </c>
      <c r="S41" s="411" t="s">
        <v>345</v>
      </c>
      <c r="T41" s="411" t="s">
        <v>346</v>
      </c>
      <c r="U41" s="415" t="s">
        <v>347</v>
      </c>
      <c r="V41" s="163" t="s">
        <v>348</v>
      </c>
      <c r="W41" s="163" t="s">
        <v>327</v>
      </c>
      <c r="X41" s="163" t="s">
        <v>327</v>
      </c>
      <c r="Y41" s="163" t="s">
        <v>328</v>
      </c>
      <c r="Z41" s="149"/>
      <c r="AA41" s="149"/>
      <c r="AB41" s="149"/>
      <c r="AC41" s="147" t="str">
        <f>IFERROR(Tabla1[[#This Row],[Valor numerador]]/Tabla1[[#This Row],[Valor denominador]], " ")</f>
        <v xml:space="preserve"> </v>
      </c>
      <c r="AD41" s="145" t="str">
        <f t="shared" si="0"/>
        <v>&gt;=90 %</v>
      </c>
      <c r="AE41" s="211"/>
      <c r="AF41" s="150"/>
      <c r="AG41" s="150"/>
      <c r="AH41" s="149"/>
      <c r="AI41" s="149"/>
      <c r="AJ41" s="149"/>
      <c r="AK41" s="147" t="str">
        <f>IFERROR(Tabla1[[#This Row],[Valor numerador3]]/Tabla1[[#This Row],[Valor denominador4]], " ")</f>
        <v xml:space="preserve"> </v>
      </c>
      <c r="AL41" s="146" t="str">
        <f>+Tabla1[[#This Row],[EXCELENTE]]</f>
        <v>&gt;=90 %</v>
      </c>
      <c r="AM41" s="222"/>
      <c r="AN41" s="150"/>
      <c r="AO41" s="150"/>
      <c r="AP41" s="186">
        <v>0.9</v>
      </c>
      <c r="AQ41" s="224">
        <v>0.9</v>
      </c>
      <c r="AR41" s="225">
        <v>0.9</v>
      </c>
      <c r="AS41" s="147">
        <f>IFERROR(Tabla1[[#This Row],[Valor numerador11]]/Tabla1[[#This Row],[Valor denominador12]], " ")</f>
        <v>1</v>
      </c>
      <c r="AT41" s="146" t="str">
        <f>+Tabla1[[#This Row],[EXCELENTE]]</f>
        <v>&gt;=90 %</v>
      </c>
      <c r="AU41" s="149" t="s">
        <v>21</v>
      </c>
      <c r="AV41" s="150" t="s">
        <v>881</v>
      </c>
      <c r="AW41" s="221"/>
      <c r="AX41" s="115">
        <f t="shared" si="5"/>
        <v>1</v>
      </c>
      <c r="AY41" s="65">
        <f>+Tabla1[[#This Row],[PROMEDIO MENSUAL 3er TRIMESTRE]]</f>
        <v>1</v>
      </c>
      <c r="AZ41" s="66" t="str">
        <f t="shared" si="6"/>
        <v>EXCELENTE</v>
      </c>
      <c r="BA41" s="254"/>
      <c r="BB41" s="254"/>
      <c r="BC41" s="254"/>
      <c r="BD41" s="249" t="str">
        <f>IFERROR(Tabla1[[#This Row],[Valor numerador19]]/Tabla1[[#This Row],[Valor denominador20]], " ")</f>
        <v xml:space="preserve"> </v>
      </c>
      <c r="BE41" s="250" t="str">
        <f t="shared" si="7"/>
        <v>&gt;=90 %</v>
      </c>
      <c r="BF41" s="253"/>
      <c r="BG41" s="254"/>
      <c r="BH41" s="254"/>
      <c r="BI41" s="254"/>
      <c r="BJ41" s="254"/>
      <c r="BK41" s="254"/>
      <c r="BL41" s="249" t="str">
        <f>IFERROR(Tabla1[[#This Row],[Valor numerador27]]/Tabla1[[#This Row],[Valor denominador28]], " ")</f>
        <v xml:space="preserve"> </v>
      </c>
      <c r="BM41" s="250" t="str">
        <f t="shared" si="1"/>
        <v>&gt;=90 %</v>
      </c>
      <c r="BN41" s="293"/>
      <c r="BO41" s="254"/>
      <c r="BP41" s="254"/>
      <c r="BQ41" s="296">
        <v>0.9</v>
      </c>
      <c r="BR41" s="302">
        <v>0.93700000000000006</v>
      </c>
      <c r="BS41" s="298"/>
      <c r="BT41" s="250" t="str">
        <f>+IFERROR(Tabla1[[#This Row],[Valor numerador35]]/Tabla1[[#This Row],[Valor denominador36]], " ")</f>
        <v xml:space="preserve"> </v>
      </c>
      <c r="BU41" s="250" t="str">
        <f t="shared" si="2"/>
        <v>&gt;=90 %</v>
      </c>
      <c r="BV41" s="299" t="s">
        <v>21</v>
      </c>
      <c r="BW41" s="301" t="s">
        <v>910</v>
      </c>
      <c r="BX41" s="295" t="s">
        <v>587</v>
      </c>
      <c r="BY41" s="339" t="str">
        <f>+IFERROR(AVERAGE(Tabla1[[#This Row],[RESULTADO 21]],Tabla1[[#This Row],[RESULTADO 29]],Tabla1[[#This Row],[RESULTADO 37]]), " ")</f>
        <v xml:space="preserve"> </v>
      </c>
      <c r="BZ41" s="340" t="str">
        <f>+Tabla1[[#This Row],[PROMEDIO MENSUAL 2do TRIMESTRE]]</f>
        <v xml:space="preserve"> </v>
      </c>
      <c r="CA41" s="341" t="str">
        <f>+Tabla1[[#This Row],[DESEMPEÑO39]]</f>
        <v>EXCELENTE</v>
      </c>
      <c r="CB41" s="69">
        <f t="shared" si="9"/>
        <v>0.9</v>
      </c>
      <c r="CC41" s="70"/>
      <c r="CD41" s="70"/>
      <c r="CE41" s="69" t="str">
        <f>IFERROR(Tabla1[[#This Row],[Valor numerador43]]/Tabla1[[#This Row],[Valor denominador44]], " ")</f>
        <v xml:space="preserve"> </v>
      </c>
      <c r="CF41" s="72" t="str">
        <f t="shared" si="3"/>
        <v>&gt;=90 %</v>
      </c>
      <c r="CG41" s="346"/>
      <c r="CH41" s="152"/>
      <c r="CI41" s="152"/>
      <c r="CJ41" s="69">
        <f t="shared" si="10"/>
        <v>0.9</v>
      </c>
      <c r="CK41" s="70"/>
      <c r="CL41" s="70"/>
      <c r="CM41" s="69" t="str">
        <f>+IFERROR(Tabla1[[#This Row],[Valor numerador51]]/Tabla1[[#This Row],[Valor denominador52]], " ")</f>
        <v xml:space="preserve"> </v>
      </c>
      <c r="CN41" s="72" t="str">
        <f t="shared" si="8"/>
        <v>&gt;=90 %</v>
      </c>
      <c r="CO41" s="346"/>
      <c r="CP41" s="152"/>
      <c r="CQ41" s="152"/>
      <c r="CR41" s="69">
        <f t="shared" si="11"/>
        <v>0.9</v>
      </c>
      <c r="CS41" s="358">
        <v>0.9</v>
      </c>
      <c r="CT41" s="358">
        <v>0.9</v>
      </c>
      <c r="CU41" s="69">
        <f>+IFERROR(Tabla1[[#This Row],[Valor numerador59]]/Tabla1[[#This Row],[Valor denominador60]], " ")</f>
        <v>1</v>
      </c>
      <c r="CV41" s="72" t="str">
        <f t="shared" si="4"/>
        <v>&gt;=90 %</v>
      </c>
      <c r="CW41" s="346" t="s">
        <v>21</v>
      </c>
      <c r="CX41" s="203" t="s">
        <v>935</v>
      </c>
      <c r="CY41" s="152"/>
      <c r="CZ41" s="339">
        <f>+IFERROR(AVERAGE(Tabla1[[#This Row],[RESULTADO 45]],Tabla1[[#This Row],[RESULTADO 53]],Tabla1[[#This Row],[RESULTADO 61]]), " ")</f>
        <v>1</v>
      </c>
      <c r="DA41" s="340">
        <f>+Tabla1[[#This Row],[PROMEDIO MENSUAL 1er TRIMESTRE]]</f>
        <v>1</v>
      </c>
      <c r="DB41" s="372" t="str">
        <f>+Tabla1[[#This Row],[DESEMPEÑO63]]</f>
        <v>EXCELENTE</v>
      </c>
    </row>
    <row r="42" spans="1:106" ht="80.099999999999994" customHeight="1" x14ac:dyDescent="0.25">
      <c r="A42" s="11">
        <v>35</v>
      </c>
      <c r="B42" s="158" t="s">
        <v>26</v>
      </c>
      <c r="C42" s="159" t="s">
        <v>848</v>
      </c>
      <c r="D42" s="160" t="s">
        <v>289</v>
      </c>
      <c r="E42" s="161" t="s">
        <v>29</v>
      </c>
      <c r="F42" s="173" t="s">
        <v>849</v>
      </c>
      <c r="G42" s="173" t="s">
        <v>850</v>
      </c>
      <c r="H42" s="162" t="s">
        <v>32</v>
      </c>
      <c r="I42" s="173" t="s">
        <v>33</v>
      </c>
      <c r="J42" s="172">
        <v>1</v>
      </c>
      <c r="K42" s="173" t="s">
        <v>306</v>
      </c>
      <c r="L42" s="161" t="s">
        <v>35</v>
      </c>
      <c r="M42" s="177" t="s">
        <v>851</v>
      </c>
      <c r="N42" s="162" t="s">
        <v>37</v>
      </c>
      <c r="O42" s="173" t="s">
        <v>852</v>
      </c>
      <c r="P42" s="161" t="s">
        <v>32</v>
      </c>
      <c r="Q42" s="161" t="s">
        <v>32</v>
      </c>
      <c r="R42" s="178" t="s">
        <v>299</v>
      </c>
      <c r="S42" s="178" t="s">
        <v>853</v>
      </c>
      <c r="T42" s="178" t="s">
        <v>310</v>
      </c>
      <c r="U42" s="179">
        <v>1</v>
      </c>
      <c r="V42" s="278" t="s">
        <v>352</v>
      </c>
      <c r="W42" s="254" t="s">
        <v>353</v>
      </c>
      <c r="X42" s="254" t="s">
        <v>354</v>
      </c>
      <c r="Y42" s="254" t="s">
        <v>355</v>
      </c>
      <c r="Z42" s="151"/>
      <c r="AA42" s="149"/>
      <c r="AB42" s="149"/>
      <c r="AC42" s="147" t="str">
        <f>IFERROR(Tabla1[[#This Row],[Valor numerador]]/Tabla1[[#This Row],[Valor denominador]], " ")</f>
        <v xml:space="preserve"> </v>
      </c>
      <c r="AD42" s="145">
        <f t="shared" si="0"/>
        <v>1</v>
      </c>
      <c r="AE42" s="211"/>
      <c r="AF42" s="150"/>
      <c r="AG42" s="150"/>
      <c r="AH42" s="149"/>
      <c r="AI42" s="149"/>
      <c r="AJ42" s="149"/>
      <c r="AK42" s="147" t="str">
        <f>IFERROR(Tabla1[[#This Row],[Valor numerador3]]/Tabla1[[#This Row],[Valor denominador4]], " ")</f>
        <v xml:space="preserve"> </v>
      </c>
      <c r="AL42" s="146">
        <f>+Tabla1[[#This Row],[EXCELENTE]]</f>
        <v>1</v>
      </c>
      <c r="AM42" s="222"/>
      <c r="AN42" s="150"/>
      <c r="AO42" s="150"/>
      <c r="AP42" s="186">
        <v>1</v>
      </c>
      <c r="AQ42" s="149">
        <v>18</v>
      </c>
      <c r="AR42" s="149">
        <v>18</v>
      </c>
      <c r="AS42" s="147">
        <f>IFERROR(Tabla1[[#This Row],[Valor numerador11]]/Tabla1[[#This Row],[Valor denominador12]], " ")</f>
        <v>1</v>
      </c>
      <c r="AT42" s="146">
        <f>+Tabla1[[#This Row],[EXCELENTE]]</f>
        <v>1</v>
      </c>
      <c r="AU42" s="149" t="s">
        <v>21</v>
      </c>
      <c r="AV42" s="150" t="s">
        <v>882</v>
      </c>
      <c r="AW42" s="221"/>
      <c r="AX42" s="115">
        <f t="shared" si="5"/>
        <v>1</v>
      </c>
      <c r="AY42" s="65">
        <f>+Tabla1[[#This Row],[PROMEDIO MENSUAL 3er TRIMESTRE]]</f>
        <v>1</v>
      </c>
      <c r="AZ42" s="66" t="str">
        <f t="shared" si="6"/>
        <v>EXCELENTE</v>
      </c>
      <c r="BA42" s="282">
        <v>1</v>
      </c>
      <c r="BB42" s="254"/>
      <c r="BC42" s="254"/>
      <c r="BD42" s="249" t="str">
        <f>IFERROR(Tabla1[[#This Row],[Valor numerador19]]/Tabla1[[#This Row],[Valor denominador20]], " ")</f>
        <v xml:space="preserve"> </v>
      </c>
      <c r="BE42" s="250">
        <f t="shared" si="7"/>
        <v>1</v>
      </c>
      <c r="BF42" s="253"/>
      <c r="BG42" s="254"/>
      <c r="BH42" s="254"/>
      <c r="BI42" s="254"/>
      <c r="BJ42" s="254"/>
      <c r="BK42" s="254"/>
      <c r="BL42" s="249" t="str">
        <f>IFERROR(Tabla1[[#This Row],[Valor numerador27]]/Tabla1[[#This Row],[Valor denominador28]], " ")</f>
        <v xml:space="preserve"> </v>
      </c>
      <c r="BM42" s="250">
        <f t="shared" si="1"/>
        <v>1</v>
      </c>
      <c r="BN42" s="293"/>
      <c r="BO42" s="254"/>
      <c r="BP42" s="254"/>
      <c r="BQ42" s="303">
        <v>1</v>
      </c>
      <c r="BR42" s="254">
        <v>17</v>
      </c>
      <c r="BS42" s="254">
        <v>17</v>
      </c>
      <c r="BT42" s="250">
        <f>+IFERROR(Tabla1[[#This Row],[Valor numerador35]]/Tabla1[[#This Row],[Valor denominador36]], " ")</f>
        <v>1</v>
      </c>
      <c r="BU42" s="250">
        <f t="shared" si="2"/>
        <v>1</v>
      </c>
      <c r="BV42" s="291" t="s">
        <v>585</v>
      </c>
      <c r="BW42" s="294" t="s">
        <v>911</v>
      </c>
      <c r="BX42" s="295" t="s">
        <v>587</v>
      </c>
      <c r="BY42" s="339">
        <f>+IFERROR(AVERAGE(Tabla1[[#This Row],[RESULTADO 21]],Tabla1[[#This Row],[RESULTADO 29]],Tabla1[[#This Row],[RESULTADO 37]]), " ")</f>
        <v>1</v>
      </c>
      <c r="BZ42" s="340">
        <f>+Tabla1[[#This Row],[PROMEDIO MENSUAL 2do TRIMESTRE]]</f>
        <v>1</v>
      </c>
      <c r="CA42" s="341" t="str">
        <f>+Tabla1[[#This Row],[DESEMPEÑO39]]</f>
        <v>Excelente</v>
      </c>
      <c r="CB42" s="69">
        <f t="shared" si="9"/>
        <v>1</v>
      </c>
      <c r="CC42" s="70"/>
      <c r="CD42" s="70"/>
      <c r="CE42" s="69" t="str">
        <f>IFERROR(Tabla1[[#This Row],[Valor numerador43]]/Tabla1[[#This Row],[Valor denominador44]], " ")</f>
        <v xml:space="preserve"> </v>
      </c>
      <c r="CF42" s="72">
        <f t="shared" si="3"/>
        <v>1</v>
      </c>
      <c r="CG42" s="346"/>
      <c r="CH42" s="152"/>
      <c r="CI42" s="152"/>
      <c r="CJ42" s="69">
        <f t="shared" si="10"/>
        <v>1</v>
      </c>
      <c r="CK42" s="70"/>
      <c r="CL42" s="70"/>
      <c r="CM42" s="69" t="str">
        <f>+IFERROR(Tabla1[[#This Row],[Valor numerador51]]/Tabla1[[#This Row],[Valor denominador52]], " ")</f>
        <v xml:space="preserve"> </v>
      </c>
      <c r="CN42" s="72">
        <f t="shared" si="8"/>
        <v>1</v>
      </c>
      <c r="CO42" s="346"/>
      <c r="CP42" s="152"/>
      <c r="CQ42" s="152"/>
      <c r="CR42" s="69">
        <f t="shared" si="11"/>
        <v>1</v>
      </c>
      <c r="CS42" s="70">
        <v>17</v>
      </c>
      <c r="CT42" s="70">
        <v>17</v>
      </c>
      <c r="CU42" s="69">
        <f>+IFERROR(Tabla1[[#This Row],[Valor numerador59]]/Tabla1[[#This Row],[Valor denominador60]], " ")</f>
        <v>1</v>
      </c>
      <c r="CV42" s="72">
        <f t="shared" si="4"/>
        <v>1</v>
      </c>
      <c r="CW42" s="346" t="s">
        <v>21</v>
      </c>
      <c r="CX42" s="152" t="s">
        <v>911</v>
      </c>
      <c r="CY42" s="152"/>
      <c r="CZ42" s="339">
        <f>+IFERROR(AVERAGE(Tabla1[[#This Row],[RESULTADO 45]],Tabla1[[#This Row],[RESULTADO 53]],Tabla1[[#This Row],[RESULTADO 61]]), " ")</f>
        <v>1</v>
      </c>
      <c r="DA42" s="340">
        <f>+Tabla1[[#This Row],[PROMEDIO MENSUAL 1er TRIMESTRE]]</f>
        <v>1</v>
      </c>
      <c r="DB42" s="372" t="str">
        <f>+Tabla1[[#This Row],[DESEMPEÑO63]]</f>
        <v>EXCELENTE</v>
      </c>
    </row>
    <row r="43" spans="1:106" ht="80.099999999999994" customHeight="1" x14ac:dyDescent="0.25">
      <c r="A43" s="11">
        <v>36</v>
      </c>
      <c r="B43" s="193" t="s">
        <v>26</v>
      </c>
      <c r="C43" s="424" t="s">
        <v>358</v>
      </c>
      <c r="D43" s="160" t="s">
        <v>289</v>
      </c>
      <c r="E43" s="195" t="s">
        <v>29</v>
      </c>
      <c r="F43" s="194" t="s">
        <v>359</v>
      </c>
      <c r="G43" s="194" t="s">
        <v>360</v>
      </c>
      <c r="H43" s="163" t="s">
        <v>39</v>
      </c>
      <c r="I43" s="194" t="s">
        <v>361</v>
      </c>
      <c r="J43" s="413">
        <v>0.01</v>
      </c>
      <c r="K43" s="194" t="s">
        <v>362</v>
      </c>
      <c r="L43" s="195" t="s">
        <v>35</v>
      </c>
      <c r="M43" s="193" t="s">
        <v>363</v>
      </c>
      <c r="N43" s="194" t="s">
        <v>37</v>
      </c>
      <c r="O43" s="194" t="s">
        <v>364</v>
      </c>
      <c r="P43" s="164" t="s">
        <v>39</v>
      </c>
      <c r="Q43" s="164" t="s">
        <v>39</v>
      </c>
      <c r="R43" s="411" t="s">
        <v>365</v>
      </c>
      <c r="S43" s="411" t="s">
        <v>366</v>
      </c>
      <c r="T43" s="417">
        <v>0.01</v>
      </c>
      <c r="U43" s="415" t="s">
        <v>351</v>
      </c>
      <c r="V43" s="194" t="s">
        <v>367</v>
      </c>
      <c r="W43" s="194" t="s">
        <v>368</v>
      </c>
      <c r="X43" s="194" t="s">
        <v>368</v>
      </c>
      <c r="Y43" s="163" t="s">
        <v>369</v>
      </c>
      <c r="Z43" s="151">
        <v>0.01</v>
      </c>
      <c r="AA43" s="149">
        <v>0</v>
      </c>
      <c r="AB43" s="149">
        <v>393</v>
      </c>
      <c r="AC43" s="147">
        <f>IFERROR(Tabla1[[#This Row],[Valor numerador]]/Tabla1[[#This Row],[Valor denominador]], " ")</f>
        <v>0</v>
      </c>
      <c r="AD43" s="145" t="str">
        <f t="shared" si="0"/>
        <v>&lt;1%</v>
      </c>
      <c r="AE43" s="211" t="s">
        <v>21</v>
      </c>
      <c r="AF43" s="150" t="s">
        <v>866</v>
      </c>
      <c r="AG43" s="150"/>
      <c r="AH43" s="151">
        <v>0.01</v>
      </c>
      <c r="AI43" s="149">
        <v>0</v>
      </c>
      <c r="AJ43" s="149">
        <v>386</v>
      </c>
      <c r="AK43" s="147">
        <f>IFERROR(Tabla1[[#This Row],[Valor numerador3]]/Tabla1[[#This Row],[Valor denominador4]], " ")</f>
        <v>0</v>
      </c>
      <c r="AL43" s="146" t="str">
        <f>+Tabla1[[#This Row],[EXCELENTE]]</f>
        <v>&lt;1%</v>
      </c>
      <c r="AM43" s="149" t="s">
        <v>21</v>
      </c>
      <c r="AN43" s="150" t="s">
        <v>872</v>
      </c>
      <c r="AO43" s="150"/>
      <c r="AP43" s="151">
        <v>0.01</v>
      </c>
      <c r="AQ43" s="149">
        <v>0</v>
      </c>
      <c r="AR43" s="149">
        <v>542</v>
      </c>
      <c r="AS43" s="147">
        <f>IFERROR(Tabla1[[#This Row],[Valor numerador11]]/Tabla1[[#This Row],[Valor denominador12]], " ")</f>
        <v>0</v>
      </c>
      <c r="AT43" s="146" t="str">
        <f>+Tabla1[[#This Row],[EXCELENTE]]</f>
        <v>&lt;1%</v>
      </c>
      <c r="AU43" s="149" t="s">
        <v>21</v>
      </c>
      <c r="AV43" s="150" t="s">
        <v>883</v>
      </c>
      <c r="AW43" s="221"/>
      <c r="AX43" s="115">
        <f t="shared" si="5"/>
        <v>0</v>
      </c>
      <c r="AY43" s="65">
        <f>+Tabla1[[#This Row],[PROMEDIO MENSUAL 3er TRIMESTRE]]</f>
        <v>0</v>
      </c>
      <c r="AZ43" s="66" t="str">
        <f t="shared" si="6"/>
        <v>EXCELENTE</v>
      </c>
      <c r="BA43" s="282">
        <v>0.01</v>
      </c>
      <c r="BB43" s="254">
        <v>0</v>
      </c>
      <c r="BC43" s="254">
        <v>342</v>
      </c>
      <c r="BD43" s="249">
        <f>IFERROR(Tabla1[[#This Row],[Valor numerador19]]/Tabla1[[#This Row],[Valor denominador20]], " ")</f>
        <v>0</v>
      </c>
      <c r="BE43" s="250" t="str">
        <f t="shared" si="7"/>
        <v>&lt;1%</v>
      </c>
      <c r="BF43" s="253" t="s">
        <v>21</v>
      </c>
      <c r="BG43" s="254" t="s">
        <v>892</v>
      </c>
      <c r="BH43" s="254"/>
      <c r="BI43" s="282">
        <v>0.01</v>
      </c>
      <c r="BJ43" s="254">
        <v>0</v>
      </c>
      <c r="BK43" s="254">
        <v>374</v>
      </c>
      <c r="BL43" s="249">
        <f>IFERROR(Tabla1[[#This Row],[Valor numerador27]]/Tabla1[[#This Row],[Valor denominador28]], " ")</f>
        <v>0</v>
      </c>
      <c r="BM43" s="250" t="str">
        <f t="shared" si="1"/>
        <v>&lt;1%</v>
      </c>
      <c r="BN43" s="293" t="s">
        <v>21</v>
      </c>
      <c r="BO43" s="254" t="s">
        <v>611</v>
      </c>
      <c r="BP43" s="254"/>
      <c r="BQ43" s="282">
        <v>0.01</v>
      </c>
      <c r="BR43" s="254">
        <v>0</v>
      </c>
      <c r="BS43" s="254">
        <v>375</v>
      </c>
      <c r="BT43" s="250">
        <f>+IFERROR(Tabla1[[#This Row],[Valor numerador35]]/Tabla1[[#This Row],[Valor denominador36]], " ")</f>
        <v>0</v>
      </c>
      <c r="BU43" s="250" t="str">
        <f t="shared" si="2"/>
        <v>&lt;1%</v>
      </c>
      <c r="BV43" s="291" t="s">
        <v>21</v>
      </c>
      <c r="BW43" s="294" t="s">
        <v>912</v>
      </c>
      <c r="BX43" s="295" t="s">
        <v>587</v>
      </c>
      <c r="BY43" s="339">
        <f>+IFERROR(AVERAGE(Tabla1[[#This Row],[RESULTADO 21]],Tabla1[[#This Row],[RESULTADO 29]],Tabla1[[#This Row],[RESULTADO 37]]), " ")</f>
        <v>0</v>
      </c>
      <c r="BZ43" s="340">
        <f>+Tabla1[[#This Row],[PROMEDIO MENSUAL 2do TRIMESTRE]]</f>
        <v>0</v>
      </c>
      <c r="CA43" s="341" t="str">
        <f>+Tabla1[[#This Row],[DESEMPEÑO39]]</f>
        <v>EXCELENTE</v>
      </c>
      <c r="CB43" s="69">
        <f t="shared" si="9"/>
        <v>0.01</v>
      </c>
      <c r="CC43" s="70">
        <v>0</v>
      </c>
      <c r="CD43" s="70">
        <v>4</v>
      </c>
      <c r="CE43" s="69">
        <f>IFERROR(Tabla1[[#This Row],[Valor numerador43]]/Tabla1[[#This Row],[Valor denominador44]], " ")</f>
        <v>0</v>
      </c>
      <c r="CF43" s="72" t="str">
        <f t="shared" si="3"/>
        <v>&lt;1%</v>
      </c>
      <c r="CG43" s="346" t="s">
        <v>21</v>
      </c>
      <c r="CH43" s="359" t="s">
        <v>920</v>
      </c>
      <c r="CI43" s="152"/>
      <c r="CJ43" s="69">
        <f t="shared" si="10"/>
        <v>0.01</v>
      </c>
      <c r="CK43" s="70">
        <v>0</v>
      </c>
      <c r="CL43" s="70">
        <v>415</v>
      </c>
      <c r="CM43" s="69">
        <f>+IFERROR(Tabla1[[#This Row],[Valor numerador51]]/Tabla1[[#This Row],[Valor denominador52]], " ")</f>
        <v>0</v>
      </c>
      <c r="CN43" s="72" t="str">
        <f t="shared" si="8"/>
        <v>&lt;1%</v>
      </c>
      <c r="CO43" s="346" t="s">
        <v>21</v>
      </c>
      <c r="CP43" s="75" t="s">
        <v>926</v>
      </c>
      <c r="CQ43" s="152"/>
      <c r="CR43" s="69">
        <f t="shared" si="11"/>
        <v>0.01</v>
      </c>
      <c r="CS43" s="70">
        <v>0</v>
      </c>
      <c r="CT43" s="70">
        <v>339</v>
      </c>
      <c r="CU43" s="69">
        <f>+IFERROR(Tabla1[[#This Row],[Valor numerador59]]/Tabla1[[#This Row],[Valor denominador60]], " ")</f>
        <v>0</v>
      </c>
      <c r="CV43" s="72" t="str">
        <f t="shared" si="4"/>
        <v>&lt;1%</v>
      </c>
      <c r="CW43" s="346" t="s">
        <v>21</v>
      </c>
      <c r="CX43" s="75" t="s">
        <v>588</v>
      </c>
      <c r="CY43" s="152"/>
      <c r="CZ43" s="339">
        <f>+IFERROR(AVERAGE(Tabla1[[#This Row],[RESULTADO 45]],Tabla1[[#This Row],[RESULTADO 53]],Tabla1[[#This Row],[RESULTADO 61]]), " ")</f>
        <v>0</v>
      </c>
      <c r="DA43" s="340">
        <f>+Tabla1[[#This Row],[PROMEDIO MENSUAL 1er TRIMESTRE]]</f>
        <v>0</v>
      </c>
      <c r="DB43" s="372" t="str">
        <f>+Tabla1[[#This Row],[DESEMPEÑO63]]</f>
        <v>EXCELENTE</v>
      </c>
    </row>
    <row r="44" spans="1:106" ht="80.099999999999994" customHeight="1" x14ac:dyDescent="0.25">
      <c r="A44" s="11">
        <v>37</v>
      </c>
      <c r="B44" s="158" t="s">
        <v>26</v>
      </c>
      <c r="C44" s="159" t="s">
        <v>358</v>
      </c>
      <c r="D44" s="160" t="s">
        <v>289</v>
      </c>
      <c r="E44" s="161" t="s">
        <v>29</v>
      </c>
      <c r="F44" s="158" t="s">
        <v>370</v>
      </c>
      <c r="G44" s="162" t="s">
        <v>371</v>
      </c>
      <c r="H44" s="162" t="s">
        <v>39</v>
      </c>
      <c r="I44" s="162" t="s">
        <v>361</v>
      </c>
      <c r="J44" s="172">
        <v>0.01</v>
      </c>
      <c r="K44" s="162" t="s">
        <v>362</v>
      </c>
      <c r="L44" s="161" t="s">
        <v>35</v>
      </c>
      <c r="M44" s="158" t="s">
        <v>372</v>
      </c>
      <c r="N44" s="162" t="s">
        <v>37</v>
      </c>
      <c r="O44" s="162" t="s">
        <v>373</v>
      </c>
      <c r="P44" s="161" t="s">
        <v>39</v>
      </c>
      <c r="Q44" s="161" t="s">
        <v>39</v>
      </c>
      <c r="R44" s="166" t="s">
        <v>365</v>
      </c>
      <c r="S44" s="166" t="s">
        <v>366</v>
      </c>
      <c r="T44" s="180">
        <v>0.01</v>
      </c>
      <c r="U44" s="168" t="s">
        <v>351</v>
      </c>
      <c r="V44" s="162" t="s">
        <v>367</v>
      </c>
      <c r="W44" s="162" t="s">
        <v>368</v>
      </c>
      <c r="X44" s="162" t="s">
        <v>368</v>
      </c>
      <c r="Y44" s="254" t="s">
        <v>374</v>
      </c>
      <c r="Z44" s="151">
        <v>0.01</v>
      </c>
      <c r="AA44" s="149">
        <v>2</v>
      </c>
      <c r="AB44" s="149">
        <v>393</v>
      </c>
      <c r="AC44" s="147">
        <f>IFERROR(Tabla1[[#This Row],[Valor numerador]]/Tabla1[[#This Row],[Valor denominador]], " ")</f>
        <v>5.0890585241730284E-3</v>
      </c>
      <c r="AD44" s="145" t="str">
        <f t="shared" si="0"/>
        <v>&lt;1%</v>
      </c>
      <c r="AE44" s="211" t="s">
        <v>20</v>
      </c>
      <c r="AF44" s="150" t="s">
        <v>867</v>
      </c>
      <c r="AG44" s="150"/>
      <c r="AH44" s="151">
        <v>0.01</v>
      </c>
      <c r="AI44" s="149">
        <v>3</v>
      </c>
      <c r="AJ44" s="149">
        <v>386</v>
      </c>
      <c r="AK44" s="147">
        <f>IFERROR(Tabla1[[#This Row],[Valor numerador3]]/Tabla1[[#This Row],[Valor denominador4]], " ")</f>
        <v>7.7720207253886009E-3</v>
      </c>
      <c r="AL44" s="146" t="str">
        <f>+Tabla1[[#This Row],[EXCELENTE]]</f>
        <v>&lt;1%</v>
      </c>
      <c r="AM44" s="149" t="s">
        <v>20</v>
      </c>
      <c r="AN44" s="150" t="s">
        <v>873</v>
      </c>
      <c r="AO44" s="150"/>
      <c r="AP44" s="151">
        <v>0.01</v>
      </c>
      <c r="AQ44" s="149">
        <v>0</v>
      </c>
      <c r="AR44" s="149">
        <v>542</v>
      </c>
      <c r="AS44" s="147">
        <f>IFERROR(Tabla1[[#This Row],[Valor numerador11]]/Tabla1[[#This Row],[Valor denominador12]], " ")</f>
        <v>0</v>
      </c>
      <c r="AT44" s="146" t="str">
        <f>+Tabla1[[#This Row],[EXCELENTE]]</f>
        <v>&lt;1%</v>
      </c>
      <c r="AU44" s="149" t="s">
        <v>21</v>
      </c>
      <c r="AV44" s="150" t="s">
        <v>884</v>
      </c>
      <c r="AW44" s="221"/>
      <c r="AX44" s="115">
        <f t="shared" si="5"/>
        <v>4.2870264165205431E-3</v>
      </c>
      <c r="AY44" s="65">
        <f>+Tabla1[[#This Row],[PROMEDIO MENSUAL 3er TRIMESTRE]]</f>
        <v>4.2870264165205431E-3</v>
      </c>
      <c r="AZ44" s="66" t="str">
        <f t="shared" si="6"/>
        <v>EXCELENTE</v>
      </c>
      <c r="BA44" s="282">
        <v>0.01</v>
      </c>
      <c r="BB44" s="254">
        <v>1</v>
      </c>
      <c r="BC44" s="254">
        <v>342</v>
      </c>
      <c r="BD44" s="249">
        <f>IFERROR(Tabla1[[#This Row],[Valor numerador19]]/Tabla1[[#This Row],[Valor denominador20]], " ")</f>
        <v>2.9239766081871343E-3</v>
      </c>
      <c r="BE44" s="250" t="str">
        <f t="shared" si="7"/>
        <v>&lt;1%</v>
      </c>
      <c r="BF44" s="253" t="s">
        <v>21</v>
      </c>
      <c r="BG44" s="254" t="s">
        <v>893</v>
      </c>
      <c r="BH44" s="254"/>
      <c r="BI44" s="282">
        <v>0.01</v>
      </c>
      <c r="BJ44" s="254">
        <v>0</v>
      </c>
      <c r="BK44" s="254">
        <v>374</v>
      </c>
      <c r="BL44" s="249">
        <f>IFERROR(Tabla1[[#This Row],[Valor numerador27]]/Tabla1[[#This Row],[Valor denominador28]], " ")</f>
        <v>0</v>
      </c>
      <c r="BM44" s="250" t="str">
        <f t="shared" si="1"/>
        <v>&lt;1%</v>
      </c>
      <c r="BN44" s="293" t="s">
        <v>21</v>
      </c>
      <c r="BO44" s="254" t="s">
        <v>612</v>
      </c>
      <c r="BP44" s="254"/>
      <c r="BQ44" s="282">
        <v>0.01</v>
      </c>
      <c r="BR44" s="254">
        <v>2</v>
      </c>
      <c r="BS44" s="254">
        <v>375</v>
      </c>
      <c r="BT44" s="250">
        <f>+IFERROR(Tabla1[[#This Row],[Valor numerador35]]/Tabla1[[#This Row],[Valor denominador36]], " ")</f>
        <v>5.3333333333333332E-3</v>
      </c>
      <c r="BU44" s="250" t="str">
        <f t="shared" si="2"/>
        <v>&lt;1%</v>
      </c>
      <c r="BV44" s="291" t="s">
        <v>21</v>
      </c>
      <c r="BW44" s="294" t="s">
        <v>913</v>
      </c>
      <c r="BX44" s="295" t="s">
        <v>587</v>
      </c>
      <c r="BY44" s="339">
        <f>+IFERROR(AVERAGE(Tabla1[[#This Row],[RESULTADO 21]],Tabla1[[#This Row],[RESULTADO 29]],Tabla1[[#This Row],[RESULTADO 37]]), " ")</f>
        <v>2.7524366471734889E-3</v>
      </c>
      <c r="BZ44" s="340">
        <f>+Tabla1[[#This Row],[PROMEDIO MENSUAL 2do TRIMESTRE]]</f>
        <v>2.7524366471734889E-3</v>
      </c>
      <c r="CA44" s="341" t="str">
        <f>+Tabla1[[#This Row],[DESEMPEÑO39]]</f>
        <v>EXCELENTE</v>
      </c>
      <c r="CB44" s="69">
        <f t="shared" si="9"/>
        <v>0.01</v>
      </c>
      <c r="CC44" s="70">
        <v>0</v>
      </c>
      <c r="CD44" s="70">
        <v>4</v>
      </c>
      <c r="CE44" s="69">
        <f>IFERROR(Tabla1[[#This Row],[Valor numerador43]]/Tabla1[[#This Row],[Valor denominador44]], " ")</f>
        <v>0</v>
      </c>
      <c r="CF44" s="72" t="str">
        <f t="shared" si="3"/>
        <v>&lt;1%</v>
      </c>
      <c r="CG44" s="346" t="s">
        <v>21</v>
      </c>
      <c r="CH44" s="359" t="s">
        <v>921</v>
      </c>
      <c r="CI44" s="152"/>
      <c r="CJ44" s="69">
        <f t="shared" si="10"/>
        <v>0.01</v>
      </c>
      <c r="CK44" s="70">
        <v>4</v>
      </c>
      <c r="CL44" s="70">
        <v>415</v>
      </c>
      <c r="CM44" s="69">
        <f>+IFERROR(Tabla1[[#This Row],[Valor numerador51]]/Tabla1[[#This Row],[Valor denominador52]], " ")</f>
        <v>9.6385542168674707E-3</v>
      </c>
      <c r="CN44" s="72" t="str">
        <f t="shared" si="8"/>
        <v>&lt;1%</v>
      </c>
      <c r="CO44" s="346" t="s">
        <v>21</v>
      </c>
      <c r="CP44" s="75" t="s">
        <v>927</v>
      </c>
      <c r="CQ44" s="152"/>
      <c r="CR44" s="69">
        <f t="shared" si="11"/>
        <v>0.01</v>
      </c>
      <c r="CS44" s="70">
        <v>3</v>
      </c>
      <c r="CT44" s="70">
        <v>339</v>
      </c>
      <c r="CU44" s="69">
        <f>+IFERROR(Tabla1[[#This Row],[Valor numerador59]]/Tabla1[[#This Row],[Valor denominador60]], " ")</f>
        <v>8.8495575221238937E-3</v>
      </c>
      <c r="CV44" s="72" t="str">
        <f t="shared" si="4"/>
        <v>&lt;1%</v>
      </c>
      <c r="CW44" s="346" t="s">
        <v>21</v>
      </c>
      <c r="CX44" s="75" t="s">
        <v>936</v>
      </c>
      <c r="CY44" s="152"/>
      <c r="CZ44" s="339">
        <f>+IFERROR(AVERAGE(Tabla1[[#This Row],[RESULTADO 45]],Tabla1[[#This Row],[RESULTADO 53]],Tabla1[[#This Row],[RESULTADO 61]]), " ")</f>
        <v>6.1627039129971209E-3</v>
      </c>
      <c r="DA44" s="340">
        <f>+Tabla1[[#This Row],[PROMEDIO MENSUAL 1er TRIMESTRE]]</f>
        <v>6.1627039129971209E-3</v>
      </c>
      <c r="DB44" s="372" t="str">
        <f>+Tabla1[[#This Row],[DESEMPEÑO63]]</f>
        <v>EXCELENTE</v>
      </c>
    </row>
    <row r="45" spans="1:106" ht="80.099999999999994" customHeight="1" x14ac:dyDescent="0.25">
      <c r="A45" s="11">
        <v>38</v>
      </c>
      <c r="B45" s="193" t="s">
        <v>26</v>
      </c>
      <c r="C45" s="424" t="s">
        <v>358</v>
      </c>
      <c r="D45" s="160" t="s">
        <v>289</v>
      </c>
      <c r="E45" s="195" t="s">
        <v>71</v>
      </c>
      <c r="F45" s="412" t="s">
        <v>375</v>
      </c>
      <c r="G45" s="194" t="s">
        <v>376</v>
      </c>
      <c r="H45" s="163" t="s">
        <v>32</v>
      </c>
      <c r="I45" s="194" t="s">
        <v>377</v>
      </c>
      <c r="J45" s="196">
        <v>0.9</v>
      </c>
      <c r="K45" s="194" t="s">
        <v>378</v>
      </c>
      <c r="L45" s="195" t="s">
        <v>35</v>
      </c>
      <c r="M45" s="193" t="s">
        <v>379</v>
      </c>
      <c r="N45" s="194" t="s">
        <v>37</v>
      </c>
      <c r="O45" s="194" t="s">
        <v>380</v>
      </c>
      <c r="P45" s="164" t="s">
        <v>32</v>
      </c>
      <c r="Q45" s="164" t="s">
        <v>32</v>
      </c>
      <c r="R45" s="411" t="s">
        <v>381</v>
      </c>
      <c r="S45" s="411" t="s">
        <v>382</v>
      </c>
      <c r="T45" s="417" t="s">
        <v>383</v>
      </c>
      <c r="U45" s="415" t="s">
        <v>384</v>
      </c>
      <c r="V45" s="194" t="s">
        <v>385</v>
      </c>
      <c r="W45" s="194" t="s">
        <v>368</v>
      </c>
      <c r="X45" s="194" t="s">
        <v>368</v>
      </c>
      <c r="Y45" s="194" t="s">
        <v>386</v>
      </c>
      <c r="Z45" s="151">
        <v>0.9</v>
      </c>
      <c r="AA45" s="149"/>
      <c r="AB45" s="149"/>
      <c r="AC45" s="147" t="str">
        <f>IFERROR(Tabla1[[#This Row],[Valor numerador]]/Tabla1[[#This Row],[Valor denominador]], " ")</f>
        <v xml:space="preserve"> </v>
      </c>
      <c r="AD45" s="145" t="str">
        <f t="shared" si="0"/>
        <v>&gt;95%</v>
      </c>
      <c r="AE45" s="211"/>
      <c r="AF45" s="150"/>
      <c r="AG45" s="150"/>
      <c r="AH45" s="151">
        <v>0.9</v>
      </c>
      <c r="AI45" s="149"/>
      <c r="AJ45" s="149"/>
      <c r="AK45" s="147" t="str">
        <f>IFERROR(Tabla1[[#This Row],[Valor numerador3]]/Tabla1[[#This Row],[Valor denominador4]], " ")</f>
        <v xml:space="preserve"> </v>
      </c>
      <c r="AL45" s="146" t="str">
        <f>+Tabla1[[#This Row],[EXCELENTE]]</f>
        <v>&gt;95%</v>
      </c>
      <c r="AM45" s="149"/>
      <c r="AN45" s="150"/>
      <c r="AO45" s="150"/>
      <c r="AP45" s="151">
        <v>0.9</v>
      </c>
      <c r="AQ45" s="149">
        <v>54811119748</v>
      </c>
      <c r="AR45" s="149">
        <v>68828360678</v>
      </c>
      <c r="AS45" s="147">
        <f>IFERROR(Tabla1[[#This Row],[Valor numerador11]]/Tabla1[[#This Row],[Valor denominador12]], " ")</f>
        <v>0.79634498349340443</v>
      </c>
      <c r="AT45" s="146" t="str">
        <f>+Tabla1[[#This Row],[EXCELENTE]]</f>
        <v>&gt;95%</v>
      </c>
      <c r="AU45" s="149" t="s">
        <v>20</v>
      </c>
      <c r="AV45" s="150" t="s">
        <v>885</v>
      </c>
      <c r="AW45" s="221"/>
      <c r="AX45" s="115">
        <f t="shared" si="5"/>
        <v>0.79634498349340443</v>
      </c>
      <c r="AY45" s="65">
        <f>+Tabla1[[#This Row],[PROMEDIO MENSUAL 3er TRIMESTRE]]</f>
        <v>0.79634498349340443</v>
      </c>
      <c r="AZ45" s="66" t="str">
        <f t="shared" si="6"/>
        <v>BUENO</v>
      </c>
      <c r="BA45" s="282">
        <v>0.9</v>
      </c>
      <c r="BB45" s="254"/>
      <c r="BC45" s="254"/>
      <c r="BD45" s="249" t="str">
        <f>IFERROR(Tabla1[[#This Row],[Valor numerador19]]/Tabla1[[#This Row],[Valor denominador20]], " ")</f>
        <v xml:space="preserve"> </v>
      </c>
      <c r="BE45" s="250" t="str">
        <f t="shared" si="7"/>
        <v>&gt;95%</v>
      </c>
      <c r="BF45" s="253"/>
      <c r="BG45" s="254"/>
      <c r="BH45" s="254"/>
      <c r="BI45" s="282">
        <v>0.9</v>
      </c>
      <c r="BJ45" s="254"/>
      <c r="BK45" s="254"/>
      <c r="BL45" s="249" t="str">
        <f>IFERROR(Tabla1[[#This Row],[Valor numerador27]]/Tabla1[[#This Row],[Valor denominador28]], " ")</f>
        <v xml:space="preserve"> </v>
      </c>
      <c r="BM45" s="250" t="str">
        <f t="shared" si="1"/>
        <v>&gt;95%</v>
      </c>
      <c r="BN45" s="293"/>
      <c r="BO45" s="254"/>
      <c r="BP45" s="254"/>
      <c r="BQ45" s="282">
        <v>0.9</v>
      </c>
      <c r="BR45" s="254">
        <v>36016123865</v>
      </c>
      <c r="BS45" s="254">
        <v>49731675613</v>
      </c>
      <c r="BT45" s="250">
        <f>+IFERROR(Tabla1[[#This Row],[Valor numerador35]]/Tabla1[[#This Row],[Valor denominador36]], " ")</f>
        <v>0.72420893567449562</v>
      </c>
      <c r="BU45" s="250" t="str">
        <f t="shared" si="2"/>
        <v>&gt;95%</v>
      </c>
      <c r="BV45" s="291" t="s">
        <v>19</v>
      </c>
      <c r="BW45" s="294" t="s">
        <v>914</v>
      </c>
      <c r="BX45" s="295" t="s">
        <v>587</v>
      </c>
      <c r="BY45" s="339">
        <f>+IFERROR(AVERAGE(Tabla1[[#This Row],[RESULTADO 21]],Tabla1[[#This Row],[RESULTADO 29]],Tabla1[[#This Row],[RESULTADO 37]]), " ")</f>
        <v>0.72420893567449562</v>
      </c>
      <c r="BZ45" s="340">
        <f>+Tabla1[[#This Row],[PROMEDIO MENSUAL 2do TRIMESTRE]]</f>
        <v>0.72420893567449562</v>
      </c>
      <c r="CA45" s="341" t="str">
        <f>+Tabla1[[#This Row],[DESEMPEÑO39]]</f>
        <v>REGULAR</v>
      </c>
      <c r="CB45" s="69">
        <f t="shared" si="9"/>
        <v>0.9</v>
      </c>
      <c r="CC45" s="70"/>
      <c r="CD45" s="70"/>
      <c r="CE45" s="69" t="str">
        <f>IFERROR(Tabla1[[#This Row],[Valor numerador43]]/Tabla1[[#This Row],[Valor denominador44]], " ")</f>
        <v xml:space="preserve"> </v>
      </c>
      <c r="CF45" s="72" t="str">
        <f t="shared" si="3"/>
        <v>&gt;95%</v>
      </c>
      <c r="CG45" s="346"/>
      <c r="CH45" s="152"/>
      <c r="CI45" s="152"/>
      <c r="CJ45" s="69">
        <f t="shared" si="10"/>
        <v>0.9</v>
      </c>
      <c r="CK45" s="70"/>
      <c r="CL45" s="70"/>
      <c r="CM45" s="69" t="str">
        <f>+IFERROR(Tabla1[[#This Row],[Valor numerador51]]/Tabla1[[#This Row],[Valor denominador52]], " ")</f>
        <v xml:space="preserve"> </v>
      </c>
      <c r="CN45" s="72" t="str">
        <f t="shared" si="8"/>
        <v>&gt;95%</v>
      </c>
      <c r="CO45" s="346"/>
      <c r="CP45" s="152"/>
      <c r="CQ45" s="152"/>
      <c r="CR45" s="69">
        <f t="shared" si="11"/>
        <v>0.9</v>
      </c>
      <c r="CS45" s="360">
        <v>12733892542</v>
      </c>
      <c r="CT45" s="360">
        <v>26990746630</v>
      </c>
      <c r="CU45" s="69">
        <f>+IFERROR(Tabla1[[#This Row],[Valor numerador59]]/Tabla1[[#This Row],[Valor denominador60]], " ")</f>
        <v>0.47178733943752338</v>
      </c>
      <c r="CV45" s="72" t="str">
        <f t="shared" si="4"/>
        <v>&gt;95%</v>
      </c>
      <c r="CW45" s="346" t="s">
        <v>18</v>
      </c>
      <c r="CX45" s="75" t="s">
        <v>937</v>
      </c>
      <c r="CY45" s="152"/>
      <c r="CZ45" s="339">
        <f>+IFERROR(AVERAGE(Tabla1[[#This Row],[RESULTADO 45]],Tabla1[[#This Row],[RESULTADO 53]],Tabla1[[#This Row],[RESULTADO 61]]), " ")</f>
        <v>0.47178733943752338</v>
      </c>
      <c r="DA45" s="340">
        <f>+Tabla1[[#This Row],[PROMEDIO MENSUAL 1er TRIMESTRE]]</f>
        <v>0.47178733943752338</v>
      </c>
      <c r="DB45" s="372" t="str">
        <f>+Tabla1[[#This Row],[DESEMPEÑO63]]</f>
        <v>MALO</v>
      </c>
    </row>
    <row r="46" spans="1:106" ht="80.099999999999994" customHeight="1" x14ac:dyDescent="0.25">
      <c r="A46" s="11">
        <v>39</v>
      </c>
      <c r="B46" s="158" t="s">
        <v>26</v>
      </c>
      <c r="C46" s="159" t="s">
        <v>358</v>
      </c>
      <c r="D46" s="160" t="s">
        <v>289</v>
      </c>
      <c r="E46" s="161" t="s">
        <v>71</v>
      </c>
      <c r="F46" s="176" t="s">
        <v>387</v>
      </c>
      <c r="G46" s="162" t="s">
        <v>388</v>
      </c>
      <c r="H46" s="162" t="s">
        <v>32</v>
      </c>
      <c r="I46" s="162" t="s">
        <v>377</v>
      </c>
      <c r="J46" s="172">
        <v>1</v>
      </c>
      <c r="K46" s="162" t="s">
        <v>389</v>
      </c>
      <c r="L46" s="161" t="s">
        <v>35</v>
      </c>
      <c r="M46" s="176" t="s">
        <v>390</v>
      </c>
      <c r="N46" s="162" t="s">
        <v>37</v>
      </c>
      <c r="O46" s="162" t="s">
        <v>380</v>
      </c>
      <c r="P46" s="161" t="s">
        <v>32</v>
      </c>
      <c r="Q46" s="161" t="s">
        <v>32</v>
      </c>
      <c r="R46" s="166" t="s">
        <v>381</v>
      </c>
      <c r="S46" s="166" t="s">
        <v>382</v>
      </c>
      <c r="T46" s="180" t="s">
        <v>383</v>
      </c>
      <c r="U46" s="168" t="s">
        <v>384</v>
      </c>
      <c r="V46" s="162" t="s">
        <v>385</v>
      </c>
      <c r="W46" s="162" t="s">
        <v>368</v>
      </c>
      <c r="X46" s="162" t="s">
        <v>368</v>
      </c>
      <c r="Y46" s="162" t="s">
        <v>386</v>
      </c>
      <c r="Z46" s="151">
        <v>1</v>
      </c>
      <c r="AA46" s="149"/>
      <c r="AB46" s="149"/>
      <c r="AC46" s="147" t="str">
        <f>IFERROR(Tabla1[[#This Row],[Valor numerador]]/Tabla1[[#This Row],[Valor denominador]], " ")</f>
        <v xml:space="preserve"> </v>
      </c>
      <c r="AD46" s="145" t="str">
        <f t="shared" si="0"/>
        <v>&gt;95%</v>
      </c>
      <c r="AE46" s="211"/>
      <c r="AF46" s="150"/>
      <c r="AG46" s="150"/>
      <c r="AH46" s="151">
        <v>1</v>
      </c>
      <c r="AI46" s="149"/>
      <c r="AJ46" s="149"/>
      <c r="AK46" s="147" t="str">
        <f>IFERROR(Tabla1[[#This Row],[Valor numerador3]]/Tabla1[[#This Row],[Valor denominador4]], " ")</f>
        <v xml:space="preserve"> </v>
      </c>
      <c r="AL46" s="146" t="str">
        <f>+Tabla1[[#This Row],[EXCELENTE]]</f>
        <v>&gt;95%</v>
      </c>
      <c r="AM46" s="149"/>
      <c r="AN46" s="150"/>
      <c r="AO46" s="150"/>
      <c r="AP46" s="151">
        <v>1</v>
      </c>
      <c r="AQ46" s="149">
        <v>15528067837</v>
      </c>
      <c r="AR46" s="149">
        <v>24381733204</v>
      </c>
      <c r="AS46" s="147">
        <f>IFERROR(Tabla1[[#This Row],[Valor numerador11]]/Tabla1[[#This Row],[Valor denominador12]], " ")</f>
        <v>0.63687301091673454</v>
      </c>
      <c r="AT46" s="146" t="str">
        <f>+Tabla1[[#This Row],[EXCELENTE]]</f>
        <v>&gt;95%</v>
      </c>
      <c r="AU46" s="149" t="s">
        <v>19</v>
      </c>
      <c r="AV46" s="150" t="s">
        <v>886</v>
      </c>
      <c r="AW46" s="221"/>
      <c r="AX46" s="115">
        <f t="shared" si="5"/>
        <v>0.63687301091673454</v>
      </c>
      <c r="AY46" s="65">
        <f>+Tabla1[[#This Row],[PROMEDIO MENSUAL 3er TRIMESTRE]]</f>
        <v>0.63687301091673454</v>
      </c>
      <c r="AZ46" s="66" t="str">
        <f t="shared" si="6"/>
        <v>REGULAR</v>
      </c>
      <c r="BA46" s="282">
        <v>1</v>
      </c>
      <c r="BB46" s="254"/>
      <c r="BC46" s="254"/>
      <c r="BD46" s="249" t="str">
        <f>IFERROR(Tabla1[[#This Row],[Valor numerador19]]/Tabla1[[#This Row],[Valor denominador20]], " ")</f>
        <v xml:space="preserve"> </v>
      </c>
      <c r="BE46" s="250" t="str">
        <f t="shared" si="7"/>
        <v>&gt;95%</v>
      </c>
      <c r="BF46" s="253"/>
      <c r="BG46" s="254"/>
      <c r="BH46" s="254"/>
      <c r="BI46" s="282">
        <v>1</v>
      </c>
      <c r="BJ46" s="254"/>
      <c r="BK46" s="254"/>
      <c r="BL46" s="249" t="str">
        <f>IFERROR(Tabla1[[#This Row],[Valor numerador27]]/Tabla1[[#This Row],[Valor denominador28]], " ")</f>
        <v xml:space="preserve"> </v>
      </c>
      <c r="BM46" s="250" t="str">
        <f t="shared" si="1"/>
        <v>&gt;95%</v>
      </c>
      <c r="BN46" s="293"/>
      <c r="BO46" s="254"/>
      <c r="BP46" s="254"/>
      <c r="BQ46" s="282">
        <v>1</v>
      </c>
      <c r="BR46" s="254">
        <v>11686211763</v>
      </c>
      <c r="BS46" s="254">
        <v>24381733204</v>
      </c>
      <c r="BT46" s="250">
        <f>+IFERROR(Tabla1[[#This Row],[Valor numerador35]]/Tabla1[[#This Row],[Valor denominador36]], " ")</f>
        <v>0.47930192924442272</v>
      </c>
      <c r="BU46" s="250" t="str">
        <f t="shared" si="2"/>
        <v>&gt;95%</v>
      </c>
      <c r="BV46" s="291" t="s">
        <v>19</v>
      </c>
      <c r="BW46" s="294" t="s">
        <v>915</v>
      </c>
      <c r="BX46" s="295" t="s">
        <v>587</v>
      </c>
      <c r="BY46" s="339">
        <f>+IFERROR(AVERAGE(Tabla1[[#This Row],[RESULTADO 21]],Tabla1[[#This Row],[RESULTADO 29]],Tabla1[[#This Row],[RESULTADO 37]]), " ")</f>
        <v>0.47930192924442272</v>
      </c>
      <c r="BZ46" s="340">
        <f>+Tabla1[[#This Row],[PROMEDIO MENSUAL 2do TRIMESTRE]]</f>
        <v>0.47930192924442272</v>
      </c>
      <c r="CA46" s="341" t="str">
        <f>+Tabla1[[#This Row],[DESEMPEÑO39]]</f>
        <v>REGULAR</v>
      </c>
      <c r="CB46" s="69">
        <f t="shared" si="9"/>
        <v>1</v>
      </c>
      <c r="CC46" s="70"/>
      <c r="CD46" s="70"/>
      <c r="CE46" s="69" t="str">
        <f>IFERROR(Tabla1[[#This Row],[Valor numerador43]]/Tabla1[[#This Row],[Valor denominador44]], " ")</f>
        <v xml:space="preserve"> </v>
      </c>
      <c r="CF46" s="72" t="str">
        <f t="shared" si="3"/>
        <v>&gt;95%</v>
      </c>
      <c r="CG46" s="346"/>
      <c r="CH46" s="152"/>
      <c r="CI46" s="152"/>
      <c r="CJ46" s="69">
        <f t="shared" si="10"/>
        <v>1</v>
      </c>
      <c r="CK46" s="70"/>
      <c r="CL46" s="70"/>
      <c r="CM46" s="69" t="str">
        <f>+IFERROR(Tabla1[[#This Row],[Valor numerador51]]/Tabla1[[#This Row],[Valor denominador52]], " ")</f>
        <v xml:space="preserve"> </v>
      </c>
      <c r="CN46" s="72" t="str">
        <f t="shared" si="8"/>
        <v>&gt;95%</v>
      </c>
      <c r="CO46" s="346"/>
      <c r="CP46" s="152"/>
      <c r="CQ46" s="152"/>
      <c r="CR46" s="69">
        <f t="shared" si="11"/>
        <v>1</v>
      </c>
      <c r="CS46" s="360">
        <v>6589371512</v>
      </c>
      <c r="CT46" s="360">
        <v>24381733204</v>
      </c>
      <c r="CU46" s="69">
        <f>+IFERROR(Tabla1[[#This Row],[Valor numerador59]]/Tabla1[[#This Row],[Valor denominador60]], " ")</f>
        <v>0.27025853563679247</v>
      </c>
      <c r="CV46" s="72" t="str">
        <f t="shared" si="4"/>
        <v>&gt;95%</v>
      </c>
      <c r="CW46" s="346" t="s">
        <v>18</v>
      </c>
      <c r="CX46" s="75" t="s">
        <v>938</v>
      </c>
      <c r="CY46" s="152"/>
      <c r="CZ46" s="339">
        <f>+IFERROR(AVERAGE(Tabla1[[#This Row],[RESULTADO 45]],Tabla1[[#This Row],[RESULTADO 53]],Tabla1[[#This Row],[RESULTADO 61]]), " ")</f>
        <v>0.27025853563679247</v>
      </c>
      <c r="DA46" s="340">
        <f>+Tabla1[[#This Row],[PROMEDIO MENSUAL 1er TRIMESTRE]]</f>
        <v>0.27025853563679247</v>
      </c>
      <c r="DB46" s="372" t="str">
        <f>+Tabla1[[#This Row],[DESEMPEÑO63]]</f>
        <v>MALO</v>
      </c>
    </row>
    <row r="47" spans="1:106" ht="80.099999999999994" customHeight="1" x14ac:dyDescent="0.25">
      <c r="A47" s="11">
        <v>40</v>
      </c>
      <c r="B47" s="193" t="s">
        <v>26</v>
      </c>
      <c r="C47" s="424" t="s">
        <v>358</v>
      </c>
      <c r="D47" s="160" t="s">
        <v>289</v>
      </c>
      <c r="E47" s="195" t="s">
        <v>71</v>
      </c>
      <c r="F47" s="412" t="s">
        <v>391</v>
      </c>
      <c r="G47" s="194" t="s">
        <v>392</v>
      </c>
      <c r="H47" s="163" t="s">
        <v>39</v>
      </c>
      <c r="I47" s="194" t="s">
        <v>377</v>
      </c>
      <c r="J47" s="196">
        <v>0.15</v>
      </c>
      <c r="K47" s="194" t="s">
        <v>389</v>
      </c>
      <c r="L47" s="195" t="s">
        <v>35</v>
      </c>
      <c r="M47" s="194" t="s">
        <v>393</v>
      </c>
      <c r="N47" s="194" t="s">
        <v>37</v>
      </c>
      <c r="O47" s="194" t="s">
        <v>380</v>
      </c>
      <c r="P47" s="164" t="s">
        <v>39</v>
      </c>
      <c r="Q47" s="164" t="s">
        <v>32</v>
      </c>
      <c r="R47" s="411" t="s">
        <v>394</v>
      </c>
      <c r="S47" s="411" t="s">
        <v>395</v>
      </c>
      <c r="T47" s="417" t="s">
        <v>396</v>
      </c>
      <c r="U47" s="415" t="s">
        <v>397</v>
      </c>
      <c r="V47" s="194" t="s">
        <v>385</v>
      </c>
      <c r="W47" s="194" t="s">
        <v>368</v>
      </c>
      <c r="X47" s="194" t="s">
        <v>368</v>
      </c>
      <c r="Y47" s="194" t="s">
        <v>398</v>
      </c>
      <c r="Z47" s="151">
        <v>0.15</v>
      </c>
      <c r="AA47" s="149">
        <v>16478002780</v>
      </c>
      <c r="AB47" s="149">
        <v>73777916576</v>
      </c>
      <c r="AC47" s="147">
        <f>IFERROR(Tabla1[[#This Row],[Valor numerador]]/Tabla1[[#This Row],[Valor denominador]], " ")</f>
        <v>0.22334600304178695</v>
      </c>
      <c r="AD47" s="145" t="str">
        <f t="shared" si="0"/>
        <v>&lt;15%</v>
      </c>
      <c r="AE47" s="211" t="s">
        <v>20</v>
      </c>
      <c r="AF47" s="150" t="s">
        <v>868</v>
      </c>
      <c r="AG47" s="150"/>
      <c r="AH47" s="151">
        <v>0.15</v>
      </c>
      <c r="AI47" s="149">
        <v>16170606398</v>
      </c>
      <c r="AJ47" s="149">
        <v>78564099811</v>
      </c>
      <c r="AK47" s="147">
        <f>IFERROR(Tabla1[[#This Row],[Valor numerador3]]/Tabla1[[#This Row],[Valor denominador4]], " ")</f>
        <v>0.20582691632566638</v>
      </c>
      <c r="AL47" s="146" t="str">
        <f>+Tabla1[[#This Row],[EXCELENTE]]</f>
        <v>&lt;15%</v>
      </c>
      <c r="AM47" s="149" t="s">
        <v>20</v>
      </c>
      <c r="AN47" s="150" t="s">
        <v>874</v>
      </c>
      <c r="AO47" s="150"/>
      <c r="AP47" s="151">
        <v>0.15</v>
      </c>
      <c r="AQ47" s="149">
        <v>15749366647</v>
      </c>
      <c r="AR47" s="149">
        <v>84577727325</v>
      </c>
      <c r="AS47" s="147">
        <f>IFERROR(Tabla1[[#This Row],[Valor numerador11]]/Tabla1[[#This Row],[Valor denominador12]], " ")</f>
        <v>0.1862117503640312</v>
      </c>
      <c r="AT47" s="146" t="str">
        <f>+Tabla1[[#This Row],[EXCELENTE]]</f>
        <v>&lt;15%</v>
      </c>
      <c r="AU47" s="149" t="s">
        <v>20</v>
      </c>
      <c r="AV47" s="150" t="s">
        <v>887</v>
      </c>
      <c r="AW47" s="221"/>
      <c r="AX47" s="115">
        <f t="shared" si="5"/>
        <v>0.20512822324382818</v>
      </c>
      <c r="AY47" s="65">
        <f>+Tabla1[[#This Row],[PROMEDIO MENSUAL 3er TRIMESTRE]]</f>
        <v>0.20512822324382818</v>
      </c>
      <c r="AZ47" s="66" t="str">
        <f t="shared" si="6"/>
        <v>BUENO</v>
      </c>
      <c r="BA47" s="282">
        <v>0.15</v>
      </c>
      <c r="BB47" s="254">
        <v>7358321032</v>
      </c>
      <c r="BC47" s="254">
        <v>39646122929</v>
      </c>
      <c r="BD47" s="249">
        <f>IFERROR(Tabla1[[#This Row],[Valor numerador19]]/Tabla1[[#This Row],[Valor denominador20]], " ")</f>
        <v>0.18560001554698302</v>
      </c>
      <c r="BE47" s="250" t="str">
        <f t="shared" si="7"/>
        <v>&lt;15%</v>
      </c>
      <c r="BF47" s="253" t="s">
        <v>20</v>
      </c>
      <c r="BG47" s="254" t="s">
        <v>894</v>
      </c>
      <c r="BH47" s="254"/>
      <c r="BI47" s="282">
        <v>0.15</v>
      </c>
      <c r="BJ47" s="254">
        <v>9846567892</v>
      </c>
      <c r="BK47" s="254">
        <v>49647300068</v>
      </c>
      <c r="BL47" s="249">
        <f>IFERROR(Tabla1[[#This Row],[Valor numerador27]]/Tabla1[[#This Row],[Valor denominador28]], " ")</f>
        <v>0.19833038007129358</v>
      </c>
      <c r="BM47" s="250" t="str">
        <f t="shared" si="1"/>
        <v>&lt;15%</v>
      </c>
      <c r="BN47" s="293" t="s">
        <v>20</v>
      </c>
      <c r="BO47" s="254" t="s">
        <v>901</v>
      </c>
      <c r="BP47" s="254"/>
      <c r="BQ47" s="282">
        <v>0.15</v>
      </c>
      <c r="BR47" s="254">
        <v>10178875414</v>
      </c>
      <c r="BS47" s="254">
        <v>59910551027</v>
      </c>
      <c r="BT47" s="250">
        <f>+IFERROR(Tabla1[[#This Row],[Valor numerador35]]/Tabla1[[#This Row],[Valor denominador36]], " ")</f>
        <v>0.1699012150532995</v>
      </c>
      <c r="BU47" s="250" t="str">
        <f t="shared" si="2"/>
        <v>&lt;15%</v>
      </c>
      <c r="BV47" s="291" t="s">
        <v>20</v>
      </c>
      <c r="BW47" s="294" t="s">
        <v>916</v>
      </c>
      <c r="BX47" s="295" t="s">
        <v>587</v>
      </c>
      <c r="BY47" s="339">
        <f>+IFERROR(AVERAGE(Tabla1[[#This Row],[RESULTADO 21]],Tabla1[[#This Row],[RESULTADO 29]],Tabla1[[#This Row],[RESULTADO 37]]), " ")</f>
        <v>0.18461053689052534</v>
      </c>
      <c r="BZ47" s="340">
        <f>+Tabla1[[#This Row],[PROMEDIO MENSUAL 2do TRIMESTRE]]</f>
        <v>0.18461053689052534</v>
      </c>
      <c r="CA47" s="341" t="str">
        <f>+Tabla1[[#This Row],[DESEMPEÑO39]]</f>
        <v>BUENO</v>
      </c>
      <c r="CB47" s="69">
        <f t="shared" si="9"/>
        <v>0.15</v>
      </c>
      <c r="CC47" s="361">
        <v>10693082650</v>
      </c>
      <c r="CD47" s="361">
        <v>16269540643</v>
      </c>
      <c r="CE47" s="69">
        <f>IFERROR(Tabla1[[#This Row],[Valor numerador43]]/Tabla1[[#This Row],[Valor denominador44]], " ")</f>
        <v>0.65724551692249034</v>
      </c>
      <c r="CF47" s="72" t="str">
        <f t="shared" si="3"/>
        <v>&lt;15%</v>
      </c>
      <c r="CG47" s="346" t="s">
        <v>18</v>
      </c>
      <c r="CH47" s="362" t="s">
        <v>922</v>
      </c>
      <c r="CI47" s="152"/>
      <c r="CJ47" s="69">
        <f t="shared" si="10"/>
        <v>0.15</v>
      </c>
      <c r="CK47" s="361">
        <v>10478961129</v>
      </c>
      <c r="CL47" s="361">
        <v>27273897133</v>
      </c>
      <c r="CM47" s="69">
        <f>+IFERROR(Tabla1[[#This Row],[Valor numerador51]]/Tabla1[[#This Row],[Valor denominador52]], " ")</f>
        <v>0.38421209399961403</v>
      </c>
      <c r="CN47" s="72" t="str">
        <f t="shared" si="8"/>
        <v>&lt;15%</v>
      </c>
      <c r="CO47" s="346" t="s">
        <v>19</v>
      </c>
      <c r="CP47" s="75" t="s">
        <v>928</v>
      </c>
      <c r="CQ47" s="152"/>
      <c r="CR47" s="69">
        <f t="shared" si="11"/>
        <v>0.15</v>
      </c>
      <c r="CS47" s="360">
        <v>6897840182</v>
      </c>
      <c r="CT47" s="363">
        <v>33888586812</v>
      </c>
      <c r="CU47" s="69">
        <f>+IFERROR(Tabla1[[#This Row],[Valor numerador59]]/Tabla1[[#This Row],[Valor denominador60]], " ")</f>
        <v>0.20354463938748441</v>
      </c>
      <c r="CV47" s="72" t="str">
        <f t="shared" si="4"/>
        <v>&lt;15%</v>
      </c>
      <c r="CW47" s="346" t="s">
        <v>20</v>
      </c>
      <c r="CX47" s="75" t="s">
        <v>939</v>
      </c>
      <c r="CY47" s="152"/>
      <c r="CZ47" s="339">
        <f>+IFERROR(AVERAGE(Tabla1[[#This Row],[RESULTADO 45]],Tabla1[[#This Row],[RESULTADO 53]],Tabla1[[#This Row],[RESULTADO 61]]), " ")</f>
        <v>0.41500075010319626</v>
      </c>
      <c r="DA47" s="340">
        <f>+Tabla1[[#This Row],[PROMEDIO MENSUAL 1er TRIMESTRE]]</f>
        <v>0.41500075010319626</v>
      </c>
      <c r="DB47" s="372" t="str">
        <f>+Tabla1[[#This Row],[DESEMPEÑO63]]</f>
        <v>BUENO</v>
      </c>
    </row>
    <row r="48" spans="1:106" ht="80.099999999999994" customHeight="1" x14ac:dyDescent="0.25">
      <c r="A48" s="11">
        <v>41</v>
      </c>
      <c r="B48" s="158" t="s">
        <v>26</v>
      </c>
      <c r="C48" s="159" t="s">
        <v>358</v>
      </c>
      <c r="D48" s="160" t="s">
        <v>289</v>
      </c>
      <c r="E48" s="161" t="s">
        <v>71</v>
      </c>
      <c r="F48" s="176" t="s">
        <v>399</v>
      </c>
      <c r="G48" s="162" t="s">
        <v>400</v>
      </c>
      <c r="H48" s="162" t="s">
        <v>39</v>
      </c>
      <c r="I48" s="162" t="s">
        <v>377</v>
      </c>
      <c r="J48" s="165">
        <v>1</v>
      </c>
      <c r="K48" s="162" t="s">
        <v>389</v>
      </c>
      <c r="L48" s="162" t="s">
        <v>35</v>
      </c>
      <c r="M48" s="176" t="s">
        <v>401</v>
      </c>
      <c r="N48" s="162" t="s">
        <v>37</v>
      </c>
      <c r="O48" s="162" t="s">
        <v>380</v>
      </c>
      <c r="P48" s="162" t="s">
        <v>39</v>
      </c>
      <c r="Q48" s="161" t="s">
        <v>32</v>
      </c>
      <c r="R48" s="166" t="s">
        <v>381</v>
      </c>
      <c r="S48" s="166" t="s">
        <v>382</v>
      </c>
      <c r="T48" s="180" t="s">
        <v>402</v>
      </c>
      <c r="U48" s="180">
        <v>1</v>
      </c>
      <c r="V48" s="162" t="s">
        <v>385</v>
      </c>
      <c r="W48" s="162" t="s">
        <v>368</v>
      </c>
      <c r="X48" s="162" t="s">
        <v>368</v>
      </c>
      <c r="Y48" s="162" t="s">
        <v>386</v>
      </c>
      <c r="Z48" s="151">
        <v>1</v>
      </c>
      <c r="AA48" s="149">
        <v>57299913796</v>
      </c>
      <c r="AB48" s="149">
        <v>130045990000</v>
      </c>
      <c r="AC48" s="147">
        <f>IFERROR(Tabla1[[#This Row],[Valor numerador]]/Tabla1[[#This Row],[Valor denominador]], " ")</f>
        <v>0.4406126924482639</v>
      </c>
      <c r="AD48" s="145">
        <f t="shared" si="0"/>
        <v>1</v>
      </c>
      <c r="AE48" s="431"/>
      <c r="AF48" s="150" t="s">
        <v>869</v>
      </c>
      <c r="AG48" s="150"/>
      <c r="AH48" s="151">
        <v>1</v>
      </c>
      <c r="AI48" s="149">
        <v>62393493413</v>
      </c>
      <c r="AJ48" s="149">
        <v>130045990000</v>
      </c>
      <c r="AK48" s="147">
        <f>IFERROR(Tabla1[[#This Row],[Valor numerador3]]/Tabla1[[#This Row],[Valor denominador4]], " ")</f>
        <v>0.47978021785216135</v>
      </c>
      <c r="AL48" s="146">
        <f>+Tabla1[[#This Row],[EXCELENTE]]</f>
        <v>1</v>
      </c>
      <c r="AM48" s="149" t="s">
        <v>18</v>
      </c>
      <c r="AN48" s="150" t="s">
        <v>875</v>
      </c>
      <c r="AO48" s="150"/>
      <c r="AP48" s="151">
        <v>1</v>
      </c>
      <c r="AQ48" s="149">
        <v>68828360678</v>
      </c>
      <c r="AR48" s="149">
        <v>130045990000</v>
      </c>
      <c r="AS48" s="147">
        <f>IFERROR(Tabla1[[#This Row],[Valor numerador11]]/Tabla1[[#This Row],[Valor denominador12]], " ")</f>
        <v>0.52926169179072724</v>
      </c>
      <c r="AT48" s="146">
        <f>+Tabla1[[#This Row],[EXCELENTE]]</f>
        <v>1</v>
      </c>
      <c r="AU48" s="149" t="s">
        <v>18</v>
      </c>
      <c r="AV48" s="150" t="s">
        <v>888</v>
      </c>
      <c r="AW48" s="221"/>
      <c r="AX48" s="115">
        <f t="shared" si="5"/>
        <v>0.48321820069705085</v>
      </c>
      <c r="AY48" s="65">
        <f>+Tabla1[[#This Row],[PROMEDIO MENSUAL 3er TRIMESTRE]]</f>
        <v>0.48321820069705085</v>
      </c>
      <c r="AZ48" s="66" t="str">
        <f t="shared" si="6"/>
        <v>MALO</v>
      </c>
      <c r="BA48" s="282">
        <v>1</v>
      </c>
      <c r="BB48" s="254">
        <v>32287801897</v>
      </c>
      <c r="BC48" s="254">
        <v>130045990000</v>
      </c>
      <c r="BD48" s="249">
        <f>IFERROR(Tabla1[[#This Row],[Valor numerador19]]/Tabla1[[#This Row],[Valor denominador20]], " ")</f>
        <v>0.24827987312027075</v>
      </c>
      <c r="BE48" s="250">
        <f t="shared" si="7"/>
        <v>1</v>
      </c>
      <c r="BF48" s="253" t="s">
        <v>18</v>
      </c>
      <c r="BG48" s="254" t="s">
        <v>895</v>
      </c>
      <c r="BH48" s="254"/>
      <c r="BI48" s="282">
        <v>1</v>
      </c>
      <c r="BJ48" s="254">
        <v>39800732176</v>
      </c>
      <c r="BK48" s="254">
        <v>130045990000</v>
      </c>
      <c r="BL48" s="249">
        <f>IFERROR(Tabla1[[#This Row],[Valor numerador27]]/Tabla1[[#This Row],[Valor denominador28]], " ")</f>
        <v>0.3060512067769256</v>
      </c>
      <c r="BM48" s="250">
        <f t="shared" si="1"/>
        <v>1</v>
      </c>
      <c r="BN48" s="293" t="s">
        <v>18</v>
      </c>
      <c r="BO48" s="254" t="s">
        <v>902</v>
      </c>
      <c r="BP48" s="254"/>
      <c r="BQ48" s="282">
        <v>1</v>
      </c>
      <c r="BR48" s="254">
        <v>49731675613</v>
      </c>
      <c r="BS48" s="254">
        <v>130045990000</v>
      </c>
      <c r="BT48" s="250">
        <f>+IFERROR(Tabla1[[#This Row],[Valor numerador35]]/Tabla1[[#This Row],[Valor denominador36]], " ")</f>
        <v>0.38241606383249493</v>
      </c>
      <c r="BU48" s="250">
        <f t="shared" si="2"/>
        <v>1</v>
      </c>
      <c r="BV48" s="291" t="s">
        <v>18</v>
      </c>
      <c r="BW48" s="294" t="s">
        <v>917</v>
      </c>
      <c r="BX48" s="295" t="s">
        <v>587</v>
      </c>
      <c r="BY48" s="339">
        <f>+IFERROR(AVERAGE(Tabla1[[#This Row],[RESULTADO 21]],Tabla1[[#This Row],[RESULTADO 29]],Tabla1[[#This Row],[RESULTADO 37]]), " ")</f>
        <v>0.3122490479098971</v>
      </c>
      <c r="BZ48" s="340">
        <f>+Tabla1[[#This Row],[PROMEDIO MENSUAL 2do TRIMESTRE]]</f>
        <v>0.3122490479098971</v>
      </c>
      <c r="CA48" s="341" t="str">
        <f>+Tabla1[[#This Row],[DESEMPEÑO39]]</f>
        <v>MALO</v>
      </c>
      <c r="CB48" s="69">
        <f t="shared" si="9"/>
        <v>1</v>
      </c>
      <c r="CC48" s="361">
        <v>5576457993</v>
      </c>
      <c r="CD48" s="361">
        <v>131653990000</v>
      </c>
      <c r="CE48" s="69">
        <f>IFERROR(Tabla1[[#This Row],[Valor numerador43]]/Tabla1[[#This Row],[Valor denominador44]], " ")</f>
        <v>4.2356923576718032E-2</v>
      </c>
      <c r="CF48" s="72">
        <f t="shared" si="3"/>
        <v>1</v>
      </c>
      <c r="CG48" s="346" t="s">
        <v>18</v>
      </c>
      <c r="CH48" s="362" t="s">
        <v>923</v>
      </c>
      <c r="CI48" s="152"/>
      <c r="CJ48" s="69">
        <f t="shared" si="10"/>
        <v>1</v>
      </c>
      <c r="CK48" s="361">
        <v>16794936004</v>
      </c>
      <c r="CL48" s="361">
        <v>131653990000</v>
      </c>
      <c r="CM48" s="69">
        <f>+IFERROR(Tabla1[[#This Row],[Valor numerador51]]/Tabla1[[#This Row],[Valor denominador52]], " ")</f>
        <v>0.12756875810600196</v>
      </c>
      <c r="CN48" s="72">
        <f t="shared" si="8"/>
        <v>1</v>
      </c>
      <c r="CO48" s="346" t="s">
        <v>18</v>
      </c>
      <c r="CP48" s="75" t="s">
        <v>929</v>
      </c>
      <c r="CQ48" s="152"/>
      <c r="CR48" s="69">
        <f t="shared" si="11"/>
        <v>1</v>
      </c>
      <c r="CS48" s="360">
        <v>26990746630</v>
      </c>
      <c r="CT48" s="363">
        <v>131653990000</v>
      </c>
      <c r="CU48" s="69">
        <f>+IFERROR(Tabla1[[#This Row],[Valor numerador59]]/Tabla1[[#This Row],[Valor denominador60]], " ")</f>
        <v>0.20501275069597208</v>
      </c>
      <c r="CV48" s="72">
        <f t="shared" si="4"/>
        <v>1</v>
      </c>
      <c r="CW48" s="346" t="s">
        <v>18</v>
      </c>
      <c r="CX48" s="75" t="s">
        <v>940</v>
      </c>
      <c r="CY48" s="152"/>
      <c r="CZ48" s="339">
        <f>+IFERROR(AVERAGE(Tabla1[[#This Row],[RESULTADO 45]],Tabla1[[#This Row],[RESULTADO 53]],Tabla1[[#This Row],[RESULTADO 61]]), " ")</f>
        <v>0.12497947745956402</v>
      </c>
      <c r="DA48" s="340">
        <f>+Tabla1[[#This Row],[PROMEDIO MENSUAL 1er TRIMESTRE]]</f>
        <v>0.12497947745956402</v>
      </c>
      <c r="DB48" s="372" t="str">
        <f>+Tabla1[[#This Row],[DESEMPEÑO63]]</f>
        <v>MALO</v>
      </c>
    </row>
    <row r="49" spans="1:106" ht="80.099999999999994" customHeight="1" x14ac:dyDescent="0.25">
      <c r="A49" s="11">
        <v>42</v>
      </c>
      <c r="B49" s="193" t="s">
        <v>26</v>
      </c>
      <c r="C49" s="194" t="s">
        <v>848</v>
      </c>
      <c r="D49" s="160" t="s">
        <v>289</v>
      </c>
      <c r="E49" s="195" t="s">
        <v>29</v>
      </c>
      <c r="F49" s="194" t="s">
        <v>403</v>
      </c>
      <c r="G49" s="194" t="s">
        <v>404</v>
      </c>
      <c r="H49" s="163" t="s">
        <v>405</v>
      </c>
      <c r="I49" s="194" t="s">
        <v>406</v>
      </c>
      <c r="J49" s="194" t="s">
        <v>407</v>
      </c>
      <c r="K49" s="194" t="s">
        <v>408</v>
      </c>
      <c r="L49" s="195" t="s">
        <v>35</v>
      </c>
      <c r="M49" s="194" t="s">
        <v>409</v>
      </c>
      <c r="N49" s="194" t="s">
        <v>37</v>
      </c>
      <c r="O49" s="194" t="s">
        <v>410</v>
      </c>
      <c r="P49" s="164" t="s">
        <v>405</v>
      </c>
      <c r="Q49" s="163" t="s">
        <v>411</v>
      </c>
      <c r="R49" s="411" t="s">
        <v>412</v>
      </c>
      <c r="S49" s="411" t="s">
        <v>413</v>
      </c>
      <c r="T49" s="35" t="s">
        <v>414</v>
      </c>
      <c r="U49" s="36">
        <v>1</v>
      </c>
      <c r="V49" s="181" t="s">
        <v>415</v>
      </c>
      <c r="W49" s="163" t="s">
        <v>416</v>
      </c>
      <c r="X49" s="182" t="s">
        <v>417</v>
      </c>
      <c r="Y49" s="182" t="s">
        <v>418</v>
      </c>
      <c r="Z49" s="185"/>
      <c r="AA49" s="185"/>
      <c r="AB49" s="185"/>
      <c r="AC49" s="147" t="str">
        <f>IFERROR(Tabla1[[#This Row],[Valor numerador]]/Tabla1[[#This Row],[Valor denominador]], " ")</f>
        <v xml:space="preserve"> </v>
      </c>
      <c r="AD49" s="145">
        <f t="shared" si="0"/>
        <v>1</v>
      </c>
      <c r="AE49" s="211"/>
      <c r="AF49" s="392"/>
      <c r="AG49" s="392"/>
      <c r="AH49" s="226"/>
      <c r="AI49" s="226"/>
      <c r="AJ49" s="226"/>
      <c r="AK49" s="147" t="str">
        <f>IFERROR(Tabla1[[#This Row],[Valor numerador3]]/Tabla1[[#This Row],[Valor denominador4]], " ")</f>
        <v xml:space="preserve"> </v>
      </c>
      <c r="AL49" s="146">
        <f>+Tabla1[[#This Row],[EXCELENTE]]</f>
        <v>1</v>
      </c>
      <c r="AM49" s="226"/>
      <c r="AN49" s="392"/>
      <c r="AO49" s="392"/>
      <c r="AP49" s="226"/>
      <c r="AQ49" s="226"/>
      <c r="AR49" s="226"/>
      <c r="AS49" s="147" t="str">
        <f>IFERROR(Tabla1[[#This Row],[Valor numerador11]]/Tabla1[[#This Row],[Valor denominador12]], " ")</f>
        <v xml:space="preserve"> </v>
      </c>
      <c r="AT49" s="146">
        <f>+Tabla1[[#This Row],[EXCELENTE]]</f>
        <v>1</v>
      </c>
      <c r="AU49" s="227"/>
      <c r="AV49" s="392"/>
      <c r="AW49" s="221"/>
      <c r="AX49" s="115"/>
      <c r="AY49" s="65"/>
      <c r="AZ49" s="66"/>
      <c r="BA49" s="304" t="s">
        <v>738</v>
      </c>
      <c r="BB49" s="304" t="s">
        <v>738</v>
      </c>
      <c r="BC49" s="304" t="s">
        <v>738</v>
      </c>
      <c r="BD49" s="249" t="str">
        <f>IFERROR(Tabla1[[#This Row],[Valor numerador19]]/Tabla1[[#This Row],[Valor denominador20]], " ")</f>
        <v xml:space="preserve"> </v>
      </c>
      <c r="BE49" s="250">
        <f t="shared" si="7"/>
        <v>1</v>
      </c>
      <c r="BF49" s="253"/>
      <c r="BG49" s="304" t="s">
        <v>738</v>
      </c>
      <c r="BH49" s="304" t="s">
        <v>738</v>
      </c>
      <c r="BI49" s="304" t="s">
        <v>738</v>
      </c>
      <c r="BJ49" s="304" t="s">
        <v>738</v>
      </c>
      <c r="BK49" s="304" t="s">
        <v>738</v>
      </c>
      <c r="BL49" s="249" t="str">
        <f>IFERROR(Tabla1[[#This Row],[Valor numerador27]]/Tabla1[[#This Row],[Valor denominador28]], " ")</f>
        <v xml:space="preserve"> </v>
      </c>
      <c r="BM49" s="250">
        <f t="shared" si="1"/>
        <v>1</v>
      </c>
      <c r="BN49" s="305"/>
      <c r="BO49" s="304" t="s">
        <v>738</v>
      </c>
      <c r="BP49" s="304" t="s">
        <v>738</v>
      </c>
      <c r="BQ49" s="304" t="s">
        <v>738</v>
      </c>
      <c r="BR49" s="304" t="s">
        <v>738</v>
      </c>
      <c r="BS49" s="304" t="s">
        <v>738</v>
      </c>
      <c r="BT49" s="250" t="str">
        <f>+IFERROR(Tabla1[[#This Row],[Valor numerador35]]/Tabla1[[#This Row],[Valor denominador36]], " ")</f>
        <v xml:space="preserve"> </v>
      </c>
      <c r="BU49" s="250">
        <f t="shared" si="2"/>
        <v>1</v>
      </c>
      <c r="BV49" s="306"/>
      <c r="BW49" s="304" t="s">
        <v>738</v>
      </c>
      <c r="BX49" s="295" t="s">
        <v>587</v>
      </c>
      <c r="BY49" s="339" t="str">
        <f>+IFERROR(AVERAGE(Tabla1[[#This Row],[RESULTADO 21]],Tabla1[[#This Row],[RESULTADO 29]],Tabla1[[#This Row],[RESULTADO 37]]), " ")</f>
        <v xml:space="preserve"> </v>
      </c>
      <c r="BZ49" s="340" t="str">
        <f>+Tabla1[[#This Row],[PROMEDIO MENSUAL 2do TRIMESTRE]]</f>
        <v xml:space="preserve"> </v>
      </c>
      <c r="CA49" s="341">
        <f>+Tabla1[[#This Row],[DESEMPEÑO39]]</f>
        <v>0</v>
      </c>
      <c r="CB49" s="69" t="str">
        <f t="shared" si="9"/>
        <v>Por Demanda</v>
      </c>
      <c r="CC49" s="70" t="s">
        <v>738</v>
      </c>
      <c r="CD49" s="70" t="s">
        <v>738</v>
      </c>
      <c r="CE49" s="69" t="str">
        <f>IFERROR(Tabla1[[#This Row],[Valor numerador43]]/Tabla1[[#This Row],[Valor denominador44]], " ")</f>
        <v xml:space="preserve"> </v>
      </c>
      <c r="CF49" s="72">
        <f t="shared" si="3"/>
        <v>1</v>
      </c>
      <c r="CG49" s="346" t="s">
        <v>738</v>
      </c>
      <c r="CH49" s="152" t="s">
        <v>738</v>
      </c>
      <c r="CI49" s="152" t="s">
        <v>738</v>
      </c>
      <c r="CJ49" s="69" t="str">
        <f t="shared" si="10"/>
        <v>Por Demanda</v>
      </c>
      <c r="CK49" s="70" t="s">
        <v>738</v>
      </c>
      <c r="CL49" s="70" t="s">
        <v>738</v>
      </c>
      <c r="CM49" s="69" t="str">
        <f>+IFERROR(Tabla1[[#This Row],[Valor numerador51]]/Tabla1[[#This Row],[Valor denominador52]], " ")</f>
        <v xml:space="preserve"> </v>
      </c>
      <c r="CN49" s="72">
        <f t="shared" si="8"/>
        <v>1</v>
      </c>
      <c r="CO49" s="346" t="s">
        <v>738</v>
      </c>
      <c r="CP49" s="152" t="s">
        <v>738</v>
      </c>
      <c r="CQ49" s="152" t="s">
        <v>738</v>
      </c>
      <c r="CR49" s="69" t="str">
        <f t="shared" si="11"/>
        <v>Por Demanda</v>
      </c>
      <c r="CS49" s="153" t="s">
        <v>738</v>
      </c>
      <c r="CT49" s="153" t="s">
        <v>738</v>
      </c>
      <c r="CU49" s="69" t="str">
        <f>+IFERROR(Tabla1[[#This Row],[Valor numerador59]]/Tabla1[[#This Row],[Valor denominador60]], " ")</f>
        <v xml:space="preserve"> </v>
      </c>
      <c r="CV49" s="72">
        <f t="shared" si="4"/>
        <v>1</v>
      </c>
      <c r="CW49" s="346" t="s">
        <v>738</v>
      </c>
      <c r="CX49" s="152" t="s">
        <v>738</v>
      </c>
      <c r="CY49" s="152" t="s">
        <v>738</v>
      </c>
      <c r="CZ49" s="339" t="str">
        <f>+IFERROR(AVERAGE(Tabla1[[#This Row],[RESULTADO 45]],Tabla1[[#This Row],[RESULTADO 53]],Tabla1[[#This Row],[RESULTADO 61]]), " ")</f>
        <v xml:space="preserve"> </v>
      </c>
      <c r="DA49" s="340" t="str">
        <f>+Tabla1[[#This Row],[PROMEDIO MENSUAL 1er TRIMESTRE]]</f>
        <v xml:space="preserve"> </v>
      </c>
      <c r="DB49" s="372" t="str">
        <f>+Tabla1[[#This Row],[DESEMPEÑO63]]</f>
        <v>NA</v>
      </c>
    </row>
    <row r="50" spans="1:106" ht="80.099999999999994" customHeight="1" x14ac:dyDescent="0.25">
      <c r="A50" s="11">
        <v>43</v>
      </c>
      <c r="B50" s="158" t="s">
        <v>26</v>
      </c>
      <c r="C50" s="159" t="s">
        <v>419</v>
      </c>
      <c r="D50" s="160" t="s">
        <v>289</v>
      </c>
      <c r="E50" s="161" t="s">
        <v>29</v>
      </c>
      <c r="F50" s="158" t="s">
        <v>420</v>
      </c>
      <c r="G50" s="125" t="s">
        <v>421</v>
      </c>
      <c r="H50" s="254" t="s">
        <v>39</v>
      </c>
      <c r="I50" s="254" t="s">
        <v>422</v>
      </c>
      <c r="J50" s="165">
        <v>0.8</v>
      </c>
      <c r="K50" s="254" t="s">
        <v>423</v>
      </c>
      <c r="L50" s="278" t="s">
        <v>35</v>
      </c>
      <c r="M50" s="125" t="s">
        <v>424</v>
      </c>
      <c r="N50" s="254" t="s">
        <v>37</v>
      </c>
      <c r="O50" s="125" t="s">
        <v>425</v>
      </c>
      <c r="P50" s="278" t="s">
        <v>39</v>
      </c>
      <c r="Q50" s="278" t="s">
        <v>39</v>
      </c>
      <c r="R50" s="166" t="s">
        <v>299</v>
      </c>
      <c r="S50" s="166" t="s">
        <v>426</v>
      </c>
      <c r="T50" s="166" t="s">
        <v>427</v>
      </c>
      <c r="U50" s="406" t="s">
        <v>428</v>
      </c>
      <c r="V50" s="254" t="s">
        <v>429</v>
      </c>
      <c r="W50" s="254" t="s">
        <v>430</v>
      </c>
      <c r="X50" s="254" t="s">
        <v>431</v>
      </c>
      <c r="Y50" s="254" t="s">
        <v>432</v>
      </c>
      <c r="Z50" s="186"/>
      <c r="AA50" s="187"/>
      <c r="AB50" s="187"/>
      <c r="AC50" s="147">
        <v>0</v>
      </c>
      <c r="AD50" s="145" t="str">
        <f t="shared" si="0"/>
        <v>&gt; 80</v>
      </c>
      <c r="AE50" s="211" t="s">
        <v>18</v>
      </c>
      <c r="AF50" s="150" t="s">
        <v>1004</v>
      </c>
      <c r="AG50" s="150" t="s">
        <v>1005</v>
      </c>
      <c r="AH50" s="186"/>
      <c r="AI50" s="187"/>
      <c r="AJ50" s="187"/>
      <c r="AK50" s="147">
        <v>0</v>
      </c>
      <c r="AL50" s="146" t="str">
        <f>+Tabla1[[#This Row],[EXCELENTE]]</f>
        <v>&gt; 80</v>
      </c>
      <c r="AM50" s="149" t="s">
        <v>18</v>
      </c>
      <c r="AN50" s="150" t="s">
        <v>1006</v>
      </c>
      <c r="AO50" s="150" t="s">
        <v>1005</v>
      </c>
      <c r="AP50" s="187"/>
      <c r="AQ50" s="187"/>
      <c r="AR50" s="187"/>
      <c r="AS50" s="147">
        <v>0</v>
      </c>
      <c r="AT50" s="146" t="str">
        <f>+Tabla1[[#This Row],[EXCELENTE]]</f>
        <v>&gt; 80</v>
      </c>
      <c r="AU50" s="149" t="s">
        <v>18</v>
      </c>
      <c r="AV50" s="150" t="s">
        <v>1006</v>
      </c>
      <c r="AW50" s="150" t="s">
        <v>1005</v>
      </c>
      <c r="AX50" s="115">
        <f t="shared" si="5"/>
        <v>0</v>
      </c>
      <c r="AY50" s="65">
        <f>+Tabla1[[#This Row],[PROMEDIO MENSUAL 3er TRIMESTRE]]</f>
        <v>0</v>
      </c>
      <c r="AZ50" s="66" t="str">
        <f t="shared" si="6"/>
        <v>MALO</v>
      </c>
      <c r="BA50" s="303">
        <v>0.8</v>
      </c>
      <c r="BB50" s="307">
        <v>22</v>
      </c>
      <c r="BC50" s="307">
        <v>27</v>
      </c>
      <c r="BD50" s="249">
        <f>IFERROR(Tabla1[[#This Row],[Valor numerador19]]/Tabla1[[#This Row],[Valor denominador20]], " ")</f>
        <v>0.81481481481481477</v>
      </c>
      <c r="BE50" s="250" t="str">
        <f t="shared" si="7"/>
        <v>&gt; 80</v>
      </c>
      <c r="BF50" s="253" t="s">
        <v>21</v>
      </c>
      <c r="BG50" s="300" t="s">
        <v>896</v>
      </c>
      <c r="BH50" s="308" t="s">
        <v>897</v>
      </c>
      <c r="BI50" s="303">
        <v>0.8</v>
      </c>
      <c r="BJ50" s="307">
        <v>23</v>
      </c>
      <c r="BK50" s="307">
        <v>37</v>
      </c>
      <c r="BL50" s="249">
        <f>IFERROR(Tabla1[[#This Row],[Valor numerador27]]/Tabla1[[#This Row],[Valor denominador28]], " ")</f>
        <v>0.6216216216216216</v>
      </c>
      <c r="BM50" s="250" t="str">
        <f t="shared" si="1"/>
        <v>&gt; 80</v>
      </c>
      <c r="BN50" s="295" t="s">
        <v>19</v>
      </c>
      <c r="BO50" s="300" t="s">
        <v>903</v>
      </c>
      <c r="BP50" s="308" t="s">
        <v>897</v>
      </c>
      <c r="BQ50" s="307">
        <v>80</v>
      </c>
      <c r="BR50" s="307">
        <v>6</v>
      </c>
      <c r="BS50" s="307">
        <v>20</v>
      </c>
      <c r="BT50" s="250">
        <f>+IFERROR(Tabla1[[#This Row],[Valor numerador35]]/Tabla1[[#This Row],[Valor denominador36]], " ")</f>
        <v>0.3</v>
      </c>
      <c r="BU50" s="250" t="str">
        <f t="shared" si="2"/>
        <v>&gt; 80</v>
      </c>
      <c r="BV50" s="295" t="s">
        <v>18</v>
      </c>
      <c r="BW50" s="300" t="s">
        <v>903</v>
      </c>
      <c r="BX50" s="308" t="s">
        <v>897</v>
      </c>
      <c r="BY50" s="339">
        <f>+IFERROR(AVERAGE(Tabla1[[#This Row],[RESULTADO 21]],Tabla1[[#This Row],[RESULTADO 29]],Tabla1[[#This Row],[RESULTADO 37]]), " ")</f>
        <v>0.5788121454788121</v>
      </c>
      <c r="BZ50" s="340">
        <f>+Tabla1[[#This Row],[PROMEDIO MENSUAL 2do TRIMESTRE]]</f>
        <v>0.5788121454788121</v>
      </c>
      <c r="CA50" s="341" t="str">
        <f>+Tabla1[[#This Row],[DESEMPEÑO39]]</f>
        <v>MALO</v>
      </c>
      <c r="CB50" s="69">
        <f t="shared" si="9"/>
        <v>0.8</v>
      </c>
      <c r="CC50" s="70">
        <v>24</v>
      </c>
      <c r="CD50" s="70">
        <v>37</v>
      </c>
      <c r="CE50" s="69">
        <f>IFERROR(Tabla1[[#This Row],[Valor numerador43]]/Tabla1[[#This Row],[Valor denominador44]], " ")</f>
        <v>0.64864864864864868</v>
      </c>
      <c r="CF50" s="72" t="str">
        <f t="shared" si="3"/>
        <v>&gt; 80</v>
      </c>
      <c r="CG50" s="346" t="s">
        <v>19</v>
      </c>
      <c r="CH50" s="364" t="s">
        <v>924</v>
      </c>
      <c r="CI50" s="364" t="s">
        <v>621</v>
      </c>
      <c r="CJ50" s="69">
        <f t="shared" si="10"/>
        <v>0.8</v>
      </c>
      <c r="CK50" s="70">
        <v>26</v>
      </c>
      <c r="CL50" s="70">
        <v>32</v>
      </c>
      <c r="CM50" s="69">
        <f>+IFERROR(Tabla1[[#This Row],[Valor numerador51]]/Tabla1[[#This Row],[Valor denominador52]], " ")</f>
        <v>0.8125</v>
      </c>
      <c r="CN50" s="72" t="str">
        <f t="shared" si="8"/>
        <v>&gt; 80</v>
      </c>
      <c r="CO50" s="346" t="s">
        <v>21</v>
      </c>
      <c r="CP50" s="364" t="s">
        <v>930</v>
      </c>
      <c r="CQ50" s="364" t="s">
        <v>622</v>
      </c>
      <c r="CR50" s="69">
        <f t="shared" si="11"/>
        <v>0.8</v>
      </c>
      <c r="CS50" s="70">
        <v>21</v>
      </c>
      <c r="CT50" s="70">
        <v>40</v>
      </c>
      <c r="CU50" s="69">
        <f>+IFERROR(Tabla1[[#This Row],[Valor numerador59]]/Tabla1[[#This Row],[Valor denominador60]], " ")</f>
        <v>0.52500000000000002</v>
      </c>
      <c r="CV50" s="72" t="str">
        <f t="shared" si="4"/>
        <v>&gt; 80</v>
      </c>
      <c r="CW50" s="346" t="s">
        <v>19</v>
      </c>
      <c r="CX50" s="364" t="s">
        <v>623</v>
      </c>
      <c r="CY50" s="364" t="s">
        <v>622</v>
      </c>
      <c r="CZ50" s="339">
        <f>+IFERROR(AVERAGE(Tabla1[[#This Row],[RESULTADO 45]],Tabla1[[#This Row],[RESULTADO 53]],Tabla1[[#This Row],[RESULTADO 61]]), " ")</f>
        <v>0.66204954954954953</v>
      </c>
      <c r="DA50" s="340">
        <f>+Tabla1[[#This Row],[PROMEDIO MENSUAL 1er TRIMESTRE]]</f>
        <v>0.66204954954954953</v>
      </c>
      <c r="DB50" s="372" t="str">
        <f>+Tabla1[[#This Row],[DESEMPEÑO63]]</f>
        <v>REGULAR</v>
      </c>
    </row>
    <row r="51" spans="1:106" ht="80.099999999999994" customHeight="1" x14ac:dyDescent="0.25">
      <c r="A51" s="11">
        <v>44</v>
      </c>
      <c r="B51" s="193" t="s">
        <v>26</v>
      </c>
      <c r="C51" s="194" t="s">
        <v>848</v>
      </c>
      <c r="D51" s="160" t="s">
        <v>289</v>
      </c>
      <c r="E51" s="195" t="s">
        <v>29</v>
      </c>
      <c r="F51" s="194" t="s">
        <v>433</v>
      </c>
      <c r="G51" s="194" t="s">
        <v>434</v>
      </c>
      <c r="H51" s="163" t="s">
        <v>335</v>
      </c>
      <c r="I51" s="194" t="s">
        <v>435</v>
      </c>
      <c r="J51" s="196">
        <v>1</v>
      </c>
      <c r="K51" s="194" t="s">
        <v>436</v>
      </c>
      <c r="L51" s="195" t="s">
        <v>35</v>
      </c>
      <c r="M51" s="194" t="s">
        <v>437</v>
      </c>
      <c r="N51" s="194" t="s">
        <v>37</v>
      </c>
      <c r="O51" s="194" t="s">
        <v>438</v>
      </c>
      <c r="P51" s="164" t="s">
        <v>39</v>
      </c>
      <c r="Q51" s="164" t="s">
        <v>39</v>
      </c>
      <c r="R51" s="411" t="s">
        <v>299</v>
      </c>
      <c r="S51" s="411" t="s">
        <v>439</v>
      </c>
      <c r="T51" s="411" t="s">
        <v>291</v>
      </c>
      <c r="U51" s="38" t="s">
        <v>163</v>
      </c>
      <c r="V51" s="163" t="s">
        <v>440</v>
      </c>
      <c r="W51" s="163" t="s">
        <v>441</v>
      </c>
      <c r="X51" s="163" t="s">
        <v>442</v>
      </c>
      <c r="Y51" s="163" t="s">
        <v>443</v>
      </c>
      <c r="Z51" s="186">
        <v>0.95</v>
      </c>
      <c r="AA51" s="188">
        <v>834</v>
      </c>
      <c r="AB51" s="188">
        <v>820</v>
      </c>
      <c r="AC51" s="147">
        <f>IFERROR(Tabla1[[#This Row],[Valor numerador]]/Tabla1[[#This Row],[Valor denominador]], " ")</f>
        <v>1.0170731707317073</v>
      </c>
      <c r="AD51" s="145" t="str">
        <f t="shared" si="0"/>
        <v>&gt;95%</v>
      </c>
      <c r="AE51" s="211" t="s">
        <v>20</v>
      </c>
      <c r="AF51" s="206" t="s">
        <v>870</v>
      </c>
      <c r="AG51" s="150" t="s">
        <v>871</v>
      </c>
      <c r="AH51" s="226">
        <v>0.95</v>
      </c>
      <c r="AI51" s="228">
        <v>737</v>
      </c>
      <c r="AJ51" s="228">
        <v>766</v>
      </c>
      <c r="AK51" s="147">
        <f>IFERROR(Tabla1[[#This Row],[Valor numerador3]]/Tabla1[[#This Row],[Valor denominador4]], " ")</f>
        <v>0.96214099216710181</v>
      </c>
      <c r="AL51" s="146" t="str">
        <f>+Tabla1[[#This Row],[EXCELENTE]]</f>
        <v>&gt;95%</v>
      </c>
      <c r="AM51" s="220" t="s">
        <v>20</v>
      </c>
      <c r="AN51" s="150" t="s">
        <v>876</v>
      </c>
      <c r="AO51" s="229" t="s">
        <v>871</v>
      </c>
      <c r="AP51" s="226">
        <v>0.95</v>
      </c>
      <c r="AQ51" s="228">
        <v>1246</v>
      </c>
      <c r="AR51" s="228">
        <v>1255</v>
      </c>
      <c r="AS51" s="147">
        <f>IFERROR(Tabla1[[#This Row],[Valor numerador11]]/Tabla1[[#This Row],[Valor denominador12]], " ")</f>
        <v>0.99282868525896417</v>
      </c>
      <c r="AT51" s="146" t="str">
        <f>+Tabla1[[#This Row],[EXCELENTE]]</f>
        <v>&gt;95%</v>
      </c>
      <c r="AU51" s="230" t="s">
        <v>20</v>
      </c>
      <c r="AV51" s="150" t="s">
        <v>889</v>
      </c>
      <c r="AW51" s="229" t="s">
        <v>890</v>
      </c>
      <c r="AX51" s="115">
        <f t="shared" si="5"/>
        <v>0.99068094938592444</v>
      </c>
      <c r="AY51" s="65">
        <f>+Tabla1[[#This Row],[PROMEDIO MENSUAL 3er TRIMESTRE]]</f>
        <v>0.99068094938592444</v>
      </c>
      <c r="AZ51" s="66" t="str">
        <f t="shared" si="6"/>
        <v>BUENO</v>
      </c>
      <c r="BA51" s="304">
        <v>0.95</v>
      </c>
      <c r="BB51" s="309">
        <v>578</v>
      </c>
      <c r="BC51" s="309">
        <v>632</v>
      </c>
      <c r="BD51" s="249">
        <f>IFERROR(Tabla1[[#This Row],[Valor numerador19]]/Tabla1[[#This Row],[Valor denominador20]], " ")</f>
        <v>0.91455696202531644</v>
      </c>
      <c r="BE51" s="250" t="str">
        <f t="shared" si="7"/>
        <v>&gt;95%</v>
      </c>
      <c r="BF51" s="253" t="s">
        <v>20</v>
      </c>
      <c r="BG51" s="310" t="s">
        <v>898</v>
      </c>
      <c r="BH51" s="301" t="s">
        <v>899</v>
      </c>
      <c r="BI51" s="304">
        <v>0.95</v>
      </c>
      <c r="BJ51" s="309">
        <v>827</v>
      </c>
      <c r="BK51" s="309">
        <v>933</v>
      </c>
      <c r="BL51" s="249">
        <f>IFERROR(Tabla1[[#This Row],[Valor numerador27]]/Tabla1[[#This Row],[Valor denominador28]], " ")</f>
        <v>0.88638799571275451</v>
      </c>
      <c r="BM51" s="250" t="str">
        <f t="shared" si="1"/>
        <v>&gt;95%</v>
      </c>
      <c r="BN51" s="295" t="s">
        <v>20</v>
      </c>
      <c r="BO51" s="311" t="s">
        <v>904</v>
      </c>
      <c r="BP51" s="312" t="s">
        <v>899</v>
      </c>
      <c r="BQ51" s="304">
        <v>0.95</v>
      </c>
      <c r="BR51" s="309">
        <v>556</v>
      </c>
      <c r="BS51" s="309">
        <v>646</v>
      </c>
      <c r="BT51" s="250">
        <f>+IFERROR(Tabla1[[#This Row],[Valor numerador35]]/Tabla1[[#This Row],[Valor denominador36]], " ")</f>
        <v>0.86068111455108354</v>
      </c>
      <c r="BU51" s="250" t="str">
        <f t="shared" si="2"/>
        <v>&gt;95%</v>
      </c>
      <c r="BV51" s="313" t="s">
        <v>20</v>
      </c>
      <c r="BW51" s="311" t="s">
        <v>918</v>
      </c>
      <c r="BX51" s="312" t="s">
        <v>899</v>
      </c>
      <c r="BY51" s="339">
        <f>+IFERROR(AVERAGE(Tabla1[[#This Row],[RESULTADO 21]],Tabla1[[#This Row],[RESULTADO 29]],Tabla1[[#This Row],[RESULTADO 37]]), " ")</f>
        <v>0.88720869076305142</v>
      </c>
      <c r="BZ51" s="340">
        <f>+Tabla1[[#This Row],[PROMEDIO MENSUAL 2do TRIMESTRE]]</f>
        <v>0.88720869076305142</v>
      </c>
      <c r="CA51" s="341" t="str">
        <f>+Tabla1[[#This Row],[DESEMPEÑO39]]</f>
        <v>BUENO</v>
      </c>
      <c r="CB51" s="69">
        <f t="shared" si="9"/>
        <v>1</v>
      </c>
      <c r="CC51" s="70">
        <v>56.8</v>
      </c>
      <c r="CD51" s="70">
        <v>66.3</v>
      </c>
      <c r="CE51" s="69">
        <f>IFERROR(Tabla1[[#This Row],[Valor numerador43]]/Tabla1[[#This Row],[Valor denominador44]], " ")</f>
        <v>0.8567119155354449</v>
      </c>
      <c r="CF51" s="72" t="str">
        <f t="shared" si="3"/>
        <v>&gt;95%</v>
      </c>
      <c r="CG51" s="346" t="s">
        <v>20</v>
      </c>
      <c r="CH51" s="354" t="s">
        <v>925</v>
      </c>
      <c r="CI51" s="354" t="s">
        <v>899</v>
      </c>
      <c r="CJ51" s="69">
        <f t="shared" si="10"/>
        <v>1</v>
      </c>
      <c r="CK51" s="70">
        <v>54</v>
      </c>
      <c r="CL51" s="70">
        <v>59.2</v>
      </c>
      <c r="CM51" s="69">
        <f>+IFERROR(Tabla1[[#This Row],[Valor numerador51]]/Tabla1[[#This Row],[Valor denominador52]], " ")</f>
        <v>0.91216216216216217</v>
      </c>
      <c r="CN51" s="72" t="str">
        <f t="shared" si="8"/>
        <v>&gt;95%</v>
      </c>
      <c r="CO51" s="346" t="s">
        <v>20</v>
      </c>
      <c r="CP51" s="354" t="s">
        <v>931</v>
      </c>
      <c r="CQ51" s="354" t="s">
        <v>899</v>
      </c>
      <c r="CR51" s="69">
        <f t="shared" si="11"/>
        <v>1</v>
      </c>
      <c r="CS51" s="365">
        <v>11.13</v>
      </c>
      <c r="CT51" s="365">
        <v>11.44</v>
      </c>
      <c r="CU51" s="69">
        <f>+IFERROR(Tabla1[[#This Row],[Valor numerador59]]/Tabla1[[#This Row],[Valor denominador60]], " ")</f>
        <v>0.97290209790209803</v>
      </c>
      <c r="CV51" s="72" t="str">
        <f t="shared" si="4"/>
        <v>&gt;95%</v>
      </c>
      <c r="CW51" s="346" t="s">
        <v>21</v>
      </c>
      <c r="CX51" s="354" t="s">
        <v>941</v>
      </c>
      <c r="CY51" s="354" t="s">
        <v>899</v>
      </c>
      <c r="CZ51" s="339">
        <f>+IFERROR(AVERAGE(Tabla1[[#This Row],[RESULTADO 45]],Tabla1[[#This Row],[RESULTADO 53]],Tabla1[[#This Row],[RESULTADO 61]]), " ")</f>
        <v>0.9139253918665684</v>
      </c>
      <c r="DA51" s="340">
        <f>+Tabla1[[#This Row],[PROMEDIO MENSUAL 1er TRIMESTRE]]</f>
        <v>0.9139253918665684</v>
      </c>
      <c r="DB51" s="372" t="str">
        <f>+Tabla1[[#This Row],[DESEMPEÑO63]]</f>
        <v>EXCELENTE</v>
      </c>
    </row>
    <row r="52" spans="1:106" ht="80.099999999999994" customHeight="1" x14ac:dyDescent="0.25">
      <c r="A52" s="11">
        <v>45</v>
      </c>
      <c r="B52" s="158" t="s">
        <v>26</v>
      </c>
      <c r="C52" s="162" t="s">
        <v>349</v>
      </c>
      <c r="D52" s="160" t="s">
        <v>289</v>
      </c>
      <c r="E52" s="161" t="s">
        <v>29</v>
      </c>
      <c r="F52" s="125" t="s">
        <v>854</v>
      </c>
      <c r="G52" s="125" t="s">
        <v>855</v>
      </c>
      <c r="H52" s="254" t="s">
        <v>74</v>
      </c>
      <c r="I52" s="254" t="s">
        <v>445</v>
      </c>
      <c r="J52" s="255" t="s">
        <v>856</v>
      </c>
      <c r="K52" s="254" t="s">
        <v>857</v>
      </c>
      <c r="L52" s="278" t="s">
        <v>35</v>
      </c>
      <c r="M52" s="125" t="s">
        <v>858</v>
      </c>
      <c r="N52" s="254" t="s">
        <v>37</v>
      </c>
      <c r="O52" s="125" t="s">
        <v>446</v>
      </c>
      <c r="P52" s="125" t="s">
        <v>74</v>
      </c>
      <c r="Q52" s="125" t="s">
        <v>74</v>
      </c>
      <c r="R52" s="403" t="s">
        <v>859</v>
      </c>
      <c r="S52" s="403" t="s">
        <v>860</v>
      </c>
      <c r="T52" s="426" t="s">
        <v>861</v>
      </c>
      <c r="U52" s="406" t="s">
        <v>862</v>
      </c>
      <c r="V52" s="162" t="s">
        <v>863</v>
      </c>
      <c r="W52" s="162" t="s">
        <v>864</v>
      </c>
      <c r="X52" s="162" t="s">
        <v>864</v>
      </c>
      <c r="Y52" s="162" t="s">
        <v>864</v>
      </c>
      <c r="Z52" s="185"/>
      <c r="AA52" s="185"/>
      <c r="AB52" s="185"/>
      <c r="AC52" s="147" t="str">
        <f>IFERROR(Tabla1[[#This Row],[Valor numerador]]/Tabla1[[#This Row],[Valor denominador]], " ")</f>
        <v xml:space="preserve"> </v>
      </c>
      <c r="AD52" s="145" t="str">
        <f t="shared" si="0"/>
        <v>&gt;20%</v>
      </c>
      <c r="AE52" s="211"/>
      <c r="AF52" s="221"/>
      <c r="AG52" s="221"/>
      <c r="AH52" s="185"/>
      <c r="AI52" s="231"/>
      <c r="AJ52" s="231"/>
      <c r="AK52" s="147" t="str">
        <f>IFERROR(Tabla1[[#This Row],[Valor numerador3]]/Tabla1[[#This Row],[Valor denominador4]], " ")</f>
        <v xml:space="preserve"> </v>
      </c>
      <c r="AL52" s="146" t="str">
        <f>+Tabla1[[#This Row],[EXCELENTE]]</f>
        <v>&gt;20%</v>
      </c>
      <c r="AM52" s="232"/>
      <c r="AN52" s="221"/>
      <c r="AO52" s="221"/>
      <c r="AP52" s="185"/>
      <c r="AQ52" s="233"/>
      <c r="AR52" s="233"/>
      <c r="AS52" s="147" t="str">
        <f>IFERROR(Tabla1[[#This Row],[Valor numerador11]]/Tabla1[[#This Row],[Valor denominador12]], " ")</f>
        <v xml:space="preserve"> </v>
      </c>
      <c r="AT52" s="146" t="str">
        <f>+Tabla1[[#This Row],[EXCELENTE]]</f>
        <v>&gt;20%</v>
      </c>
      <c r="AU52" s="234"/>
      <c r="AV52" s="150"/>
      <c r="AW52" s="221"/>
      <c r="AX52" s="115"/>
      <c r="AY52" s="65"/>
      <c r="AZ52" s="66"/>
      <c r="BA52" s="314"/>
      <c r="BB52" s="315"/>
      <c r="BC52" s="315"/>
      <c r="BD52" s="249" t="str">
        <f>IFERROR(Tabla1[[#This Row],[Valor numerador19]]/Tabla1[[#This Row],[Valor denominador20]], " ")</f>
        <v xml:space="preserve"> </v>
      </c>
      <c r="BE52" s="250" t="str">
        <f t="shared" si="7"/>
        <v>&gt;20%</v>
      </c>
      <c r="BF52" s="253"/>
      <c r="BG52" s="308"/>
      <c r="BH52" s="308"/>
      <c r="BI52" s="314"/>
      <c r="BJ52" s="315"/>
      <c r="BK52" s="315"/>
      <c r="BL52" s="249" t="str">
        <f>IFERROR(Tabla1[[#This Row],[Valor numerador27]]/Tabla1[[#This Row],[Valor denominador28]], " ")</f>
        <v xml:space="preserve"> </v>
      </c>
      <c r="BM52" s="250" t="str">
        <f t="shared" si="1"/>
        <v>&gt;20%</v>
      </c>
      <c r="BN52" s="295"/>
      <c r="BO52" s="308"/>
      <c r="BP52" s="308"/>
      <c r="BQ52" s="314">
        <v>0.01</v>
      </c>
      <c r="BR52" s="316">
        <v>234492806</v>
      </c>
      <c r="BS52" s="316">
        <v>3844603307.7199998</v>
      </c>
      <c r="BT52" s="250">
        <f>+IFERROR(Tabla1[[#This Row],[Valor numerador35]]/Tabla1[[#This Row],[Valor denominador36]], " ")</f>
        <v>6.0992718163961478E-2</v>
      </c>
      <c r="BU52" s="250" t="str">
        <f t="shared" si="2"/>
        <v>&gt;20%</v>
      </c>
      <c r="BV52" s="317" t="s">
        <v>18</v>
      </c>
      <c r="BW52" s="318" t="s">
        <v>919</v>
      </c>
      <c r="BX52" s="295" t="s">
        <v>587</v>
      </c>
      <c r="BY52" s="339">
        <f>+IFERROR(AVERAGE(Tabla1[[#This Row],[RESULTADO 21]],Tabla1[[#This Row],[RESULTADO 29]],Tabla1[[#This Row],[RESULTADO 37]]), " ")</f>
        <v>6.0992718163961478E-2</v>
      </c>
      <c r="BZ52" s="340">
        <f>+Tabla1[[#This Row],[PROMEDIO MENSUAL 2do TRIMESTRE]]</f>
        <v>6.0992718163961478E-2</v>
      </c>
      <c r="CA52" s="341" t="str">
        <f>+Tabla1[[#This Row],[DESEMPEÑO39]]</f>
        <v>MALO</v>
      </c>
      <c r="CB52" s="69" t="str">
        <f t="shared" si="9"/>
        <v>Disminuir el 10% de la desviación respecto al semestre anterior</v>
      </c>
      <c r="CC52" s="70" t="s">
        <v>738</v>
      </c>
      <c r="CD52" s="70" t="s">
        <v>738</v>
      </c>
      <c r="CE52" s="69" t="str">
        <f>IFERROR(Tabla1[[#This Row],[Valor numerador43]]/Tabla1[[#This Row],[Valor denominador44]], " ")</f>
        <v xml:space="preserve"> </v>
      </c>
      <c r="CF52" s="72" t="str">
        <f t="shared" si="3"/>
        <v>&gt;20%</v>
      </c>
      <c r="CG52" s="346" t="s">
        <v>738</v>
      </c>
      <c r="CH52" s="152" t="s">
        <v>738</v>
      </c>
      <c r="CI52" s="152" t="s">
        <v>738</v>
      </c>
      <c r="CJ52" s="69" t="str">
        <f t="shared" si="10"/>
        <v>Disminuir el 10% de la desviación respecto al semestre anterior</v>
      </c>
      <c r="CK52" s="70" t="s">
        <v>738</v>
      </c>
      <c r="CL52" s="70" t="s">
        <v>738</v>
      </c>
      <c r="CM52" s="69" t="str">
        <f>+IFERROR(Tabla1[[#This Row],[Valor numerador51]]/Tabla1[[#This Row],[Valor denominador52]], " ")</f>
        <v xml:space="preserve"> </v>
      </c>
      <c r="CN52" s="72" t="str">
        <f t="shared" si="8"/>
        <v>&gt;20%</v>
      </c>
      <c r="CO52" s="346" t="s">
        <v>738</v>
      </c>
      <c r="CP52" s="152" t="s">
        <v>738</v>
      </c>
      <c r="CQ52" s="152" t="s">
        <v>738</v>
      </c>
      <c r="CR52" s="69" t="str">
        <f t="shared" si="11"/>
        <v>Disminuir el 10% de la desviación respecto al semestre anterior</v>
      </c>
      <c r="CS52" s="70" t="s">
        <v>738</v>
      </c>
      <c r="CT52" s="70" t="s">
        <v>738</v>
      </c>
      <c r="CU52" s="69" t="str">
        <f>+IFERROR(Tabla1[[#This Row],[Valor numerador59]]/Tabla1[[#This Row],[Valor denominador60]], " ")</f>
        <v xml:space="preserve"> </v>
      </c>
      <c r="CV52" s="72" t="str">
        <f t="shared" si="4"/>
        <v>&gt;20%</v>
      </c>
      <c r="CW52" s="346" t="s">
        <v>738</v>
      </c>
      <c r="CX52" s="152" t="s">
        <v>738</v>
      </c>
      <c r="CY52" s="152" t="s">
        <v>738</v>
      </c>
      <c r="CZ52" s="339" t="str">
        <f>+IFERROR(AVERAGE(Tabla1[[#This Row],[RESULTADO 45]],Tabla1[[#This Row],[RESULTADO 53]],Tabla1[[#This Row],[RESULTADO 61]]), " ")</f>
        <v xml:space="preserve"> </v>
      </c>
      <c r="DA52" s="340" t="str">
        <f>+Tabla1[[#This Row],[PROMEDIO MENSUAL 1er TRIMESTRE]]</f>
        <v xml:space="preserve"> </v>
      </c>
      <c r="DB52" s="372" t="str">
        <f>+Tabla1[[#This Row],[DESEMPEÑO63]]</f>
        <v>NA</v>
      </c>
    </row>
    <row r="53" spans="1:106" ht="80.099999999999994" customHeight="1" x14ac:dyDescent="0.25">
      <c r="A53" s="11">
        <v>46</v>
      </c>
      <c r="B53" s="193" t="s">
        <v>255</v>
      </c>
      <c r="C53" s="424" t="s">
        <v>447</v>
      </c>
      <c r="D53" s="160" t="s">
        <v>448</v>
      </c>
      <c r="E53" s="194" t="s">
        <v>29</v>
      </c>
      <c r="F53" s="193" t="s">
        <v>449</v>
      </c>
      <c r="G53" s="194" t="s">
        <v>450</v>
      </c>
      <c r="H53" s="194" t="s">
        <v>39</v>
      </c>
      <c r="I53" s="194" t="s">
        <v>106</v>
      </c>
      <c r="J53" s="196">
        <v>0.75</v>
      </c>
      <c r="K53" s="194" t="s">
        <v>451</v>
      </c>
      <c r="L53" s="195" t="s">
        <v>66</v>
      </c>
      <c r="M53" s="194" t="s">
        <v>452</v>
      </c>
      <c r="N53" s="194" t="s">
        <v>37</v>
      </c>
      <c r="O53" s="194" t="s">
        <v>453</v>
      </c>
      <c r="P53" s="194" t="s">
        <v>454</v>
      </c>
      <c r="Q53" s="195" t="s">
        <v>39</v>
      </c>
      <c r="R53" s="411" t="s">
        <v>455</v>
      </c>
      <c r="S53" s="411" t="s">
        <v>456</v>
      </c>
      <c r="T53" s="411" t="s">
        <v>457</v>
      </c>
      <c r="U53" s="415" t="s">
        <v>458</v>
      </c>
      <c r="V53" s="163" t="s">
        <v>459</v>
      </c>
      <c r="W53" s="163" t="s">
        <v>460</v>
      </c>
      <c r="X53" s="163" t="s">
        <v>461</v>
      </c>
      <c r="Y53" s="163" t="s">
        <v>462</v>
      </c>
      <c r="Z53" s="235">
        <v>0.75</v>
      </c>
      <c r="AA53" s="236">
        <v>103</v>
      </c>
      <c r="AB53" s="236">
        <v>135</v>
      </c>
      <c r="AC53" s="147">
        <f>IFERROR(Tabla1[[#This Row],[Valor numerador]]/Tabla1[[#This Row],[Valor denominador]], " ")</f>
        <v>0.76296296296296295</v>
      </c>
      <c r="AD53" s="145" t="str">
        <f t="shared" si="0"/>
        <v>&gt;90%</v>
      </c>
      <c r="AE53" s="237" t="s">
        <v>20</v>
      </c>
      <c r="AF53" s="150" t="s">
        <v>992</v>
      </c>
      <c r="AG53" s="150"/>
      <c r="AH53" s="235">
        <v>0.75</v>
      </c>
      <c r="AI53" s="236">
        <v>103</v>
      </c>
      <c r="AJ53" s="236">
        <v>135</v>
      </c>
      <c r="AK53" s="147">
        <f>IFERROR(Tabla1[[#This Row],[Valor numerador3]]/Tabla1[[#This Row],[Valor denominador4]], " ")</f>
        <v>0.76296296296296295</v>
      </c>
      <c r="AL53" s="146" t="str">
        <f>+Tabla1[[#This Row],[EXCELENTE]]</f>
        <v>&gt;90%</v>
      </c>
      <c r="AM53" s="237" t="s">
        <v>20</v>
      </c>
      <c r="AN53" s="150" t="s">
        <v>993</v>
      </c>
      <c r="AO53" s="150"/>
      <c r="AP53" s="235">
        <v>0.75</v>
      </c>
      <c r="AQ53" s="236">
        <v>105</v>
      </c>
      <c r="AR53" s="236">
        <v>135</v>
      </c>
      <c r="AS53" s="147">
        <f>IFERROR(Tabla1[[#This Row],[Valor numerador11]]/Tabla1[[#This Row],[Valor denominador12]], " ")</f>
        <v>0.77777777777777779</v>
      </c>
      <c r="AT53" s="146" t="str">
        <f>+Tabla1[[#This Row],[EXCELENTE]]</f>
        <v>&gt;90%</v>
      </c>
      <c r="AU53" s="237" t="s">
        <v>20</v>
      </c>
      <c r="AV53" s="150" t="s">
        <v>994</v>
      </c>
      <c r="AW53" s="150"/>
      <c r="AX53" s="115">
        <f t="shared" si="5"/>
        <v>0.76790123456790127</v>
      </c>
      <c r="AY53" s="65">
        <f>+Tabla1[[#This Row],[PROMEDIO MENSUAL 3er TRIMESTRE]]</f>
        <v>0.76790123456790127</v>
      </c>
      <c r="AZ53" s="66" t="str">
        <f t="shared" si="6"/>
        <v>BUENO</v>
      </c>
      <c r="BA53" s="319">
        <v>0.75</v>
      </c>
      <c r="BB53" s="320">
        <v>33</v>
      </c>
      <c r="BC53" s="320">
        <v>46</v>
      </c>
      <c r="BD53" s="249">
        <f>IFERROR(Tabla1[[#This Row],[Valor numerador19]]/Tabla1[[#This Row],[Valor denominador20]], " ")</f>
        <v>0.71739130434782605</v>
      </c>
      <c r="BE53" s="250" t="str">
        <f t="shared" si="7"/>
        <v>&gt;90%</v>
      </c>
      <c r="BF53" s="321" t="s">
        <v>20</v>
      </c>
      <c r="BG53" s="300" t="s">
        <v>945</v>
      </c>
      <c r="BH53" s="300" t="s">
        <v>590</v>
      </c>
      <c r="BI53" s="319">
        <v>0.75</v>
      </c>
      <c r="BJ53" s="320">
        <v>36</v>
      </c>
      <c r="BK53" s="320">
        <v>49</v>
      </c>
      <c r="BL53" s="249">
        <f>IFERROR(Tabla1[[#This Row],[Valor numerador27]]/Tabla1[[#This Row],[Valor denominador28]], " ")</f>
        <v>0.73469387755102045</v>
      </c>
      <c r="BM53" s="250" t="str">
        <f t="shared" si="1"/>
        <v>&gt;90%</v>
      </c>
      <c r="BN53" s="321" t="s">
        <v>20</v>
      </c>
      <c r="BO53" s="300" t="s">
        <v>949</v>
      </c>
      <c r="BP53" s="300" t="s">
        <v>590</v>
      </c>
      <c r="BQ53" s="319">
        <v>0.75</v>
      </c>
      <c r="BR53" s="320">
        <v>31.67</v>
      </c>
      <c r="BS53" s="320">
        <v>46</v>
      </c>
      <c r="BT53" s="250">
        <f>+IFERROR(Tabla1[[#This Row],[Valor numerador35]]/Tabla1[[#This Row],[Valor denominador36]], " ")</f>
        <v>0.68847826086956521</v>
      </c>
      <c r="BU53" s="250" t="str">
        <f t="shared" si="2"/>
        <v>&gt;90%</v>
      </c>
      <c r="BV53" s="321" t="s">
        <v>20</v>
      </c>
      <c r="BW53" s="300" t="s">
        <v>953</v>
      </c>
      <c r="BX53" s="300" t="s">
        <v>590</v>
      </c>
      <c r="BY53" s="339">
        <f>+IFERROR(AVERAGE(Tabla1[[#This Row],[RESULTADO 21]],Tabla1[[#This Row],[RESULTADO 29]],Tabla1[[#This Row],[RESULTADO 37]]), " ")</f>
        <v>0.71352114758947049</v>
      </c>
      <c r="BZ53" s="340">
        <f>+Tabla1[[#This Row],[PROMEDIO MENSUAL 2do TRIMESTRE]]</f>
        <v>0.71352114758947049</v>
      </c>
      <c r="CA53" s="341" t="str">
        <f>+Tabla1[[#This Row],[DESEMPEÑO39]]</f>
        <v>BUENO</v>
      </c>
      <c r="CB53" s="69">
        <f t="shared" si="9"/>
        <v>0.75</v>
      </c>
      <c r="CC53" s="366">
        <v>33.1</v>
      </c>
      <c r="CD53" s="366">
        <v>49</v>
      </c>
      <c r="CE53" s="69">
        <f>IFERROR(Tabla1[[#This Row],[Valor numerador43]]/Tabla1[[#This Row],[Valor denominador44]], " ")</f>
        <v>0.67551020408163265</v>
      </c>
      <c r="CF53" s="72" t="str">
        <f t="shared" si="3"/>
        <v>&gt;90%</v>
      </c>
      <c r="CG53" s="346" t="s">
        <v>20</v>
      </c>
      <c r="CH53" s="367" t="s">
        <v>957</v>
      </c>
      <c r="CI53" s="368" t="s">
        <v>590</v>
      </c>
      <c r="CJ53" s="69">
        <f t="shared" si="10"/>
        <v>0.75</v>
      </c>
      <c r="CK53" s="70">
        <v>32</v>
      </c>
      <c r="CL53" s="70">
        <v>44</v>
      </c>
      <c r="CM53" s="69">
        <f>+IFERROR(Tabla1[[#This Row],[Valor numerador51]]/Tabla1[[#This Row],[Valor denominador52]], " ")</f>
        <v>0.72727272727272729</v>
      </c>
      <c r="CN53" s="72" t="str">
        <f t="shared" si="8"/>
        <v>&gt;90%</v>
      </c>
      <c r="CO53" s="346" t="s">
        <v>20</v>
      </c>
      <c r="CP53" s="369" t="s">
        <v>961</v>
      </c>
      <c r="CQ53" s="368" t="s">
        <v>590</v>
      </c>
      <c r="CR53" s="69">
        <f t="shared" si="11"/>
        <v>0.75</v>
      </c>
      <c r="CS53" s="70">
        <v>30</v>
      </c>
      <c r="CT53" s="70">
        <v>45</v>
      </c>
      <c r="CU53" s="69">
        <f>+IFERROR(Tabla1[[#This Row],[Valor numerador59]]/Tabla1[[#This Row],[Valor denominador60]], " ")</f>
        <v>0.66666666666666663</v>
      </c>
      <c r="CV53" s="72" t="str">
        <f t="shared" si="4"/>
        <v>&gt;90%</v>
      </c>
      <c r="CW53" s="346" t="s">
        <v>20</v>
      </c>
      <c r="CX53" s="192" t="s">
        <v>965</v>
      </c>
      <c r="CY53" s="368" t="s">
        <v>590</v>
      </c>
      <c r="CZ53" s="339">
        <f>+IFERROR(AVERAGE(Tabla1[[#This Row],[RESULTADO 45]],Tabla1[[#This Row],[RESULTADO 53]],Tabla1[[#This Row],[RESULTADO 61]]), " ")</f>
        <v>0.68981653267367549</v>
      </c>
      <c r="DA53" s="340">
        <f>+Tabla1[[#This Row],[PROMEDIO MENSUAL 1er TRIMESTRE]]</f>
        <v>0.68981653267367549</v>
      </c>
      <c r="DB53" s="372" t="str">
        <f>+Tabla1[[#This Row],[DESEMPEÑO63]]</f>
        <v>BUENO</v>
      </c>
    </row>
    <row r="54" spans="1:106" ht="80.099999999999994" customHeight="1" x14ac:dyDescent="0.25">
      <c r="A54" s="11">
        <v>47</v>
      </c>
      <c r="B54" s="125" t="s">
        <v>255</v>
      </c>
      <c r="C54" s="425" t="s">
        <v>447</v>
      </c>
      <c r="D54" s="160" t="s">
        <v>448</v>
      </c>
      <c r="E54" s="254" t="s">
        <v>29</v>
      </c>
      <c r="F54" s="254" t="s">
        <v>463</v>
      </c>
      <c r="G54" s="254" t="s">
        <v>464</v>
      </c>
      <c r="H54" s="254" t="s">
        <v>39</v>
      </c>
      <c r="I54" s="254" t="s">
        <v>465</v>
      </c>
      <c r="J54" s="254">
        <v>15</v>
      </c>
      <c r="K54" s="254" t="s">
        <v>466</v>
      </c>
      <c r="L54" s="254" t="s">
        <v>66</v>
      </c>
      <c r="M54" s="254" t="s">
        <v>467</v>
      </c>
      <c r="N54" s="254" t="s">
        <v>468</v>
      </c>
      <c r="O54" s="254" t="s">
        <v>469</v>
      </c>
      <c r="P54" s="254" t="s">
        <v>454</v>
      </c>
      <c r="Q54" s="278" t="s">
        <v>39</v>
      </c>
      <c r="R54" s="278" t="s">
        <v>470</v>
      </c>
      <c r="S54" s="278" t="s">
        <v>471</v>
      </c>
      <c r="T54" s="278" t="s">
        <v>472</v>
      </c>
      <c r="U54" s="278" t="s">
        <v>473</v>
      </c>
      <c r="V54" s="254" t="s">
        <v>459</v>
      </c>
      <c r="W54" s="254" t="s">
        <v>460</v>
      </c>
      <c r="X54" s="254" t="s">
        <v>461</v>
      </c>
      <c r="Y54" s="254" t="s">
        <v>462</v>
      </c>
      <c r="Z54" s="235" t="s">
        <v>591</v>
      </c>
      <c r="AA54" s="236">
        <v>116</v>
      </c>
      <c r="AB54" s="236">
        <v>16</v>
      </c>
      <c r="AC54" s="147">
        <f>IFERROR(Tabla1[[#This Row],[Valor numerador]]/Tabla1[[#This Row],[Valor denominador]], " ")</f>
        <v>7.25</v>
      </c>
      <c r="AD54" s="145" t="str">
        <f t="shared" si="0"/>
        <v xml:space="preserve">&lt; 5 DIAS </v>
      </c>
      <c r="AE54" s="237" t="s">
        <v>20</v>
      </c>
      <c r="AF54" s="150" t="s">
        <v>995</v>
      </c>
      <c r="AG54" s="150"/>
      <c r="AH54" s="235" t="s">
        <v>591</v>
      </c>
      <c r="AI54" s="236">
        <v>227</v>
      </c>
      <c r="AJ54" s="236">
        <v>32</v>
      </c>
      <c r="AK54" s="147">
        <f>IFERROR(Tabla1[[#This Row],[Valor numerador3]]/Tabla1[[#This Row],[Valor denominador4]], " ")</f>
        <v>7.09375</v>
      </c>
      <c r="AL54" s="146" t="str">
        <f>+Tabla1[[#This Row],[EXCELENTE]]</f>
        <v xml:space="preserve">&lt; 5 DIAS </v>
      </c>
      <c r="AM54" s="237" t="s">
        <v>20</v>
      </c>
      <c r="AN54" s="150" t="s">
        <v>996</v>
      </c>
      <c r="AO54" s="399"/>
      <c r="AP54" s="235" t="s">
        <v>591</v>
      </c>
      <c r="AQ54" s="236">
        <v>76</v>
      </c>
      <c r="AR54" s="236">
        <v>16</v>
      </c>
      <c r="AS54" s="147">
        <f>IFERROR(Tabla1[[#This Row],[Valor numerador11]]/Tabla1[[#This Row],[Valor denominador12]], " ")</f>
        <v>4.75</v>
      </c>
      <c r="AT54" s="146" t="str">
        <f>+Tabla1[[#This Row],[EXCELENTE]]</f>
        <v xml:space="preserve">&lt; 5 DIAS </v>
      </c>
      <c r="AU54" s="237" t="s">
        <v>21</v>
      </c>
      <c r="AV54" s="150" t="s">
        <v>997</v>
      </c>
      <c r="AW54" s="150"/>
      <c r="AX54" s="189">
        <f t="shared" si="5"/>
        <v>6.364583333333333</v>
      </c>
      <c r="AY54" s="189">
        <f>+Tabla1[[#This Row],[PROMEDIO MENSUAL 3er TRIMESTRE]]</f>
        <v>6.364583333333333</v>
      </c>
      <c r="AZ54" s="66" t="str">
        <f t="shared" si="6"/>
        <v>EXCELENTE</v>
      </c>
      <c r="BA54" s="319" t="s">
        <v>591</v>
      </c>
      <c r="BB54" s="320">
        <v>86</v>
      </c>
      <c r="BC54" s="320">
        <v>34</v>
      </c>
      <c r="BD54" s="249">
        <f>IFERROR(Tabla1[[#This Row],[Valor numerador19]]/Tabla1[[#This Row],[Valor denominador20]], " ")</f>
        <v>2.5294117647058822</v>
      </c>
      <c r="BE54" s="250" t="str">
        <f t="shared" si="7"/>
        <v xml:space="preserve">&lt; 5 DIAS </v>
      </c>
      <c r="BF54" s="321" t="s">
        <v>21</v>
      </c>
      <c r="BG54" s="322" t="s">
        <v>946</v>
      </c>
      <c r="BH54" s="254"/>
      <c r="BI54" s="319" t="s">
        <v>591</v>
      </c>
      <c r="BJ54" s="320">
        <v>126</v>
      </c>
      <c r="BK54" s="320">
        <v>13</v>
      </c>
      <c r="BL54" s="249">
        <f>IFERROR(Tabla1[[#This Row],[Valor numerador27]]/Tabla1[[#This Row],[Valor denominador28]], " ")</f>
        <v>9.6923076923076916</v>
      </c>
      <c r="BM54" s="250" t="str">
        <f t="shared" si="1"/>
        <v xml:space="preserve">&lt; 5 DIAS </v>
      </c>
      <c r="BN54" s="321" t="s">
        <v>20</v>
      </c>
      <c r="BO54" s="323" t="s">
        <v>950</v>
      </c>
      <c r="BP54" s="324"/>
      <c r="BQ54" s="319" t="s">
        <v>591</v>
      </c>
      <c r="BR54" s="320">
        <v>64.5</v>
      </c>
      <c r="BS54" s="320">
        <v>8</v>
      </c>
      <c r="BT54" s="250">
        <f>+IFERROR(Tabla1[[#This Row],[Valor numerador35]]/Tabla1[[#This Row],[Valor denominador36]], " ")</f>
        <v>8.0625</v>
      </c>
      <c r="BU54" s="250" t="str">
        <f t="shared" si="2"/>
        <v xml:space="preserve">&lt; 5 DIAS </v>
      </c>
      <c r="BV54" s="321" t="s">
        <v>20</v>
      </c>
      <c r="BW54" s="308" t="s">
        <v>954</v>
      </c>
      <c r="BX54" s="254"/>
      <c r="BY54" s="344">
        <f>+IFERROR(AVERAGE(Tabla1[[#This Row],[RESULTADO 21]],Tabla1[[#This Row],[RESULTADO 29]],Tabla1[[#This Row],[RESULTADO 37]]), " ")</f>
        <v>6.7614064856711913</v>
      </c>
      <c r="BZ54" s="344">
        <f>+Tabla1[[#This Row],[PROMEDIO MENSUAL 2do TRIMESTRE]]</f>
        <v>6.7614064856711913</v>
      </c>
      <c r="CA54" s="341" t="str">
        <f>+Tabla1[[#This Row],[DESEMPEÑO39]]</f>
        <v>BUENO</v>
      </c>
      <c r="CB54" s="69">
        <f t="shared" si="9"/>
        <v>15</v>
      </c>
      <c r="CC54" s="70">
        <v>87</v>
      </c>
      <c r="CD54" s="70">
        <v>24</v>
      </c>
      <c r="CE54" s="69">
        <f>IFERROR(Tabla1[[#This Row],[Valor numerador43]]/Tabla1[[#This Row],[Valor denominador44]], " ")</f>
        <v>3.625</v>
      </c>
      <c r="CF54" s="72" t="str">
        <f t="shared" si="3"/>
        <v xml:space="preserve">&lt; 5 DIAS </v>
      </c>
      <c r="CG54" s="346" t="s">
        <v>21</v>
      </c>
      <c r="CH54" s="192" t="s">
        <v>958</v>
      </c>
      <c r="CI54" s="152"/>
      <c r="CJ54" s="69">
        <f t="shared" si="10"/>
        <v>15</v>
      </c>
      <c r="CK54" s="70">
        <v>288</v>
      </c>
      <c r="CL54" s="70">
        <v>48</v>
      </c>
      <c r="CM54" s="69">
        <f>+IFERROR(Tabla1[[#This Row],[Valor numerador51]]/Tabla1[[#This Row],[Valor denominador52]], " ")</f>
        <v>6</v>
      </c>
      <c r="CN54" s="72" t="str">
        <f t="shared" si="8"/>
        <v xml:space="preserve">&lt; 5 DIAS </v>
      </c>
      <c r="CO54" s="346" t="s">
        <v>21</v>
      </c>
      <c r="CP54" s="192" t="s">
        <v>962</v>
      </c>
      <c r="CQ54" s="152"/>
      <c r="CR54" s="69">
        <f t="shared" si="11"/>
        <v>15</v>
      </c>
      <c r="CS54" s="70">
        <v>199</v>
      </c>
      <c r="CT54" s="70">
        <v>67</v>
      </c>
      <c r="CU54" s="69">
        <f>+IFERROR(Tabla1[[#This Row],[Valor numerador59]]/Tabla1[[#This Row],[Valor denominador60]], " ")</f>
        <v>2.9701492537313432</v>
      </c>
      <c r="CV54" s="72" t="str">
        <f t="shared" si="4"/>
        <v xml:space="preserve">&lt; 5 DIAS </v>
      </c>
      <c r="CW54" s="346" t="s">
        <v>21</v>
      </c>
      <c r="CX54" s="192" t="s">
        <v>966</v>
      </c>
      <c r="CY54" s="152"/>
      <c r="CZ54" s="344">
        <f>+IFERROR(AVERAGE(Tabla1[[#This Row],[RESULTADO 45]],Tabla1[[#This Row],[RESULTADO 53]],Tabla1[[#This Row],[RESULTADO 61]]), " ")</f>
        <v>4.198383084577114</v>
      </c>
      <c r="DA54" s="344">
        <f>+Tabla1[[#This Row],[PROMEDIO MENSUAL 1er TRIMESTRE]]</f>
        <v>4.198383084577114</v>
      </c>
      <c r="DB54" s="372" t="str">
        <f>+Tabla1[[#This Row],[DESEMPEÑO63]]</f>
        <v>EXCELENTE</v>
      </c>
    </row>
    <row r="55" spans="1:106" ht="80.099999999999994" customHeight="1" x14ac:dyDescent="0.25">
      <c r="A55" s="11">
        <v>48</v>
      </c>
      <c r="B55" s="37" t="s">
        <v>255</v>
      </c>
      <c r="C55" s="190" t="s">
        <v>447</v>
      </c>
      <c r="D55" s="160" t="s">
        <v>448</v>
      </c>
      <c r="E55" s="164" t="s">
        <v>29</v>
      </c>
      <c r="F55" s="37" t="s">
        <v>474</v>
      </c>
      <c r="G55" s="163" t="s">
        <v>475</v>
      </c>
      <c r="H55" s="163" t="s">
        <v>39</v>
      </c>
      <c r="I55" s="163" t="s">
        <v>476</v>
      </c>
      <c r="J55" s="181">
        <v>0.8</v>
      </c>
      <c r="K55" s="163" t="s">
        <v>477</v>
      </c>
      <c r="L55" s="163" t="s">
        <v>66</v>
      </c>
      <c r="M55" s="163" t="s">
        <v>942</v>
      </c>
      <c r="N55" s="163" t="s">
        <v>37</v>
      </c>
      <c r="O55" s="163" t="s">
        <v>478</v>
      </c>
      <c r="P55" s="163" t="s">
        <v>479</v>
      </c>
      <c r="Q55" s="163" t="s">
        <v>39</v>
      </c>
      <c r="R55" s="35" t="s">
        <v>480</v>
      </c>
      <c r="S55" s="35" t="s">
        <v>481</v>
      </c>
      <c r="T55" s="35" t="s">
        <v>482</v>
      </c>
      <c r="U55" s="38" t="s">
        <v>483</v>
      </c>
      <c r="V55" s="163" t="s">
        <v>484</v>
      </c>
      <c r="W55" s="163" t="s">
        <v>485</v>
      </c>
      <c r="X55" s="163" t="s">
        <v>486</v>
      </c>
      <c r="Y55" s="163" t="s">
        <v>487</v>
      </c>
      <c r="Z55" s="235">
        <v>0.8</v>
      </c>
      <c r="AA55" s="236">
        <v>291</v>
      </c>
      <c r="AB55" s="236">
        <v>331</v>
      </c>
      <c r="AC55" s="147">
        <f>IFERROR(Tabla1[[#This Row],[Valor numerador]]/Tabla1[[#This Row],[Valor denominador]], " ")</f>
        <v>0.87915407854984895</v>
      </c>
      <c r="AD55" s="145" t="str">
        <f t="shared" si="0"/>
        <v>&gt;85%</v>
      </c>
      <c r="AE55" s="237" t="s">
        <v>21</v>
      </c>
      <c r="AF55" s="238" t="s">
        <v>998</v>
      </c>
      <c r="AG55" s="238"/>
      <c r="AH55" s="235">
        <v>0.8</v>
      </c>
      <c r="AI55" s="236">
        <v>287</v>
      </c>
      <c r="AJ55" s="236">
        <v>331</v>
      </c>
      <c r="AK55" s="147">
        <f>IFERROR(Tabla1[[#This Row],[Valor numerador3]]/Tabla1[[#This Row],[Valor denominador4]], " ")</f>
        <v>0.86706948640483383</v>
      </c>
      <c r="AL55" s="146" t="str">
        <f>+Tabla1[[#This Row],[EXCELENTE]]</f>
        <v>&gt;85%</v>
      </c>
      <c r="AM55" s="237" t="s">
        <v>21</v>
      </c>
      <c r="AN55" s="150" t="s">
        <v>943</v>
      </c>
      <c r="AO55" s="238"/>
      <c r="AP55" s="235">
        <v>0.8</v>
      </c>
      <c r="AQ55" s="236">
        <v>290</v>
      </c>
      <c r="AR55" s="236">
        <v>331</v>
      </c>
      <c r="AS55" s="147">
        <f>IFERROR(Tabla1[[#This Row],[Valor numerador11]]/Tabla1[[#This Row],[Valor denominador12]], " ")</f>
        <v>0.8761329305135952</v>
      </c>
      <c r="AT55" s="146" t="str">
        <f>+Tabla1[[#This Row],[EXCELENTE]]</f>
        <v>&gt;85%</v>
      </c>
      <c r="AU55" s="237" t="s">
        <v>21</v>
      </c>
      <c r="AV55" s="150" t="s">
        <v>944</v>
      </c>
      <c r="AW55" s="150"/>
      <c r="AX55" s="115">
        <f t="shared" si="5"/>
        <v>0.87411883182275929</v>
      </c>
      <c r="AY55" s="65">
        <f>+Tabla1[[#This Row],[PROMEDIO MENSUAL 3er TRIMESTRE]]</f>
        <v>0.87411883182275929</v>
      </c>
      <c r="AZ55" s="66" t="str">
        <f t="shared" si="6"/>
        <v>EXCELENTE</v>
      </c>
      <c r="BA55" s="319">
        <v>0.8</v>
      </c>
      <c r="BB55" s="320">
        <v>292</v>
      </c>
      <c r="BC55" s="320">
        <v>331</v>
      </c>
      <c r="BD55" s="249">
        <f>IFERROR(Tabla1[[#This Row],[Valor numerador19]]/Tabla1[[#This Row],[Valor denominador20]], " ")</f>
        <v>0.8821752265861027</v>
      </c>
      <c r="BE55" s="250" t="str">
        <f t="shared" si="7"/>
        <v>&gt;85%</v>
      </c>
      <c r="BF55" s="321" t="s">
        <v>21</v>
      </c>
      <c r="BG55" s="325" t="s">
        <v>947</v>
      </c>
      <c r="BH55" s="326"/>
      <c r="BI55" s="319">
        <v>0.8</v>
      </c>
      <c r="BJ55" s="320">
        <v>304</v>
      </c>
      <c r="BK55" s="320">
        <v>331</v>
      </c>
      <c r="BL55" s="249">
        <f>IFERROR(Tabla1[[#This Row],[Valor numerador27]]/Tabla1[[#This Row],[Valor denominador28]], " ")</f>
        <v>0.91842900302114805</v>
      </c>
      <c r="BM55" s="250" t="str">
        <f t="shared" si="1"/>
        <v>&gt;85%</v>
      </c>
      <c r="BN55" s="321" t="s">
        <v>21</v>
      </c>
      <c r="BO55" s="327" t="s">
        <v>951</v>
      </c>
      <c r="BP55" s="326"/>
      <c r="BQ55" s="319">
        <v>0.8</v>
      </c>
      <c r="BR55" s="320">
        <v>294</v>
      </c>
      <c r="BS55" s="320">
        <v>331</v>
      </c>
      <c r="BT55" s="250">
        <f>+IFERROR(Tabla1[[#This Row],[Valor numerador35]]/Tabla1[[#This Row],[Valor denominador36]], " ")</f>
        <v>0.88821752265861031</v>
      </c>
      <c r="BU55" s="250" t="str">
        <f t="shared" si="2"/>
        <v>&gt;85%</v>
      </c>
      <c r="BV55" s="321" t="s">
        <v>21</v>
      </c>
      <c r="BW55" s="327" t="s">
        <v>955</v>
      </c>
      <c r="BX55" s="254"/>
      <c r="BY55" s="339">
        <f>+IFERROR(AVERAGE(Tabla1[[#This Row],[RESULTADO 21]],Tabla1[[#This Row],[RESULTADO 29]],Tabla1[[#This Row],[RESULTADO 37]]), " ")</f>
        <v>0.89627391742195373</v>
      </c>
      <c r="BZ55" s="340">
        <f>+Tabla1[[#This Row],[PROMEDIO MENSUAL 2do TRIMESTRE]]</f>
        <v>0.89627391742195373</v>
      </c>
      <c r="CA55" s="341" t="str">
        <f>+Tabla1[[#This Row],[DESEMPEÑO39]]</f>
        <v>EXCELENTE</v>
      </c>
      <c r="CB55" s="345">
        <f t="shared" si="9"/>
        <v>0.8</v>
      </c>
      <c r="CC55" s="366">
        <v>395</v>
      </c>
      <c r="CD55" s="366">
        <v>73</v>
      </c>
      <c r="CE55" s="69">
        <f>IFERROR(Tabla1[[#This Row],[Valor numerador43]]/Tabla1[[#This Row],[Valor denominador44]], " ")</f>
        <v>5.4109589041095889</v>
      </c>
      <c r="CF55" s="72" t="str">
        <f t="shared" si="3"/>
        <v>&gt;85%</v>
      </c>
      <c r="CG55" s="346" t="s">
        <v>21</v>
      </c>
      <c r="CH55" s="192" t="s">
        <v>959</v>
      </c>
      <c r="CI55" s="152"/>
      <c r="CJ55" s="69">
        <f t="shared" si="10"/>
        <v>0.8</v>
      </c>
      <c r="CK55" s="70">
        <v>306</v>
      </c>
      <c r="CL55" s="70">
        <v>331</v>
      </c>
      <c r="CM55" s="69">
        <f>+IFERROR(Tabla1[[#This Row],[Valor numerador51]]/Tabla1[[#This Row],[Valor denominador52]], " ")</f>
        <v>0.92447129909365555</v>
      </c>
      <c r="CN55" s="72" t="str">
        <f t="shared" si="8"/>
        <v>&gt;85%</v>
      </c>
      <c r="CO55" s="346" t="s">
        <v>21</v>
      </c>
      <c r="CP55" s="191" t="s">
        <v>963</v>
      </c>
      <c r="CQ55" s="152"/>
      <c r="CR55" s="69">
        <f t="shared" si="11"/>
        <v>0.8</v>
      </c>
      <c r="CS55" s="70">
        <v>319</v>
      </c>
      <c r="CT55" s="70">
        <v>331</v>
      </c>
      <c r="CU55" s="69">
        <f>+IFERROR(Tabla1[[#This Row],[Valor numerador59]]/Tabla1[[#This Row],[Valor denominador60]], " ")</f>
        <v>0.96374622356495465</v>
      </c>
      <c r="CV55" s="72" t="str">
        <f t="shared" si="4"/>
        <v>&gt;85%</v>
      </c>
      <c r="CW55" s="346" t="s">
        <v>21</v>
      </c>
      <c r="CX55" s="192" t="s">
        <v>967</v>
      </c>
      <c r="CY55" s="152"/>
      <c r="CZ55" s="344">
        <f>+IFERROR(AVERAGE(Tabla1[[#This Row],[RESULTADO 45]],Tabla1[[#This Row],[RESULTADO 53]],Tabla1[[#This Row],[RESULTADO 61]]), " ")</f>
        <v>2.4330588089227327</v>
      </c>
      <c r="DA55" s="344">
        <f>+Tabla1[[#This Row],[PROMEDIO MENSUAL 1er TRIMESTRE]]</f>
        <v>2.4330588089227327</v>
      </c>
      <c r="DB55" s="372" t="str">
        <f>+Tabla1[[#This Row],[DESEMPEÑO63]]</f>
        <v>EXCELENTE</v>
      </c>
    </row>
    <row r="56" spans="1:106" ht="80.099999999999994" customHeight="1" x14ac:dyDescent="0.25">
      <c r="A56" s="11">
        <v>49</v>
      </c>
      <c r="B56" s="158" t="s">
        <v>255</v>
      </c>
      <c r="C56" s="162" t="s">
        <v>490</v>
      </c>
      <c r="D56" s="160" t="s">
        <v>448</v>
      </c>
      <c r="E56" s="161" t="s">
        <v>29</v>
      </c>
      <c r="F56" s="158" t="s">
        <v>494</v>
      </c>
      <c r="G56" s="125" t="s">
        <v>493</v>
      </c>
      <c r="H56" s="162" t="s">
        <v>39</v>
      </c>
      <c r="I56" s="162" t="s">
        <v>476</v>
      </c>
      <c r="J56" s="165">
        <v>0.9</v>
      </c>
      <c r="K56" s="162" t="s">
        <v>495</v>
      </c>
      <c r="L56" s="162" t="s">
        <v>66</v>
      </c>
      <c r="M56" s="125" t="s">
        <v>496</v>
      </c>
      <c r="N56" s="162" t="s">
        <v>37</v>
      </c>
      <c r="O56" s="125" t="s">
        <v>497</v>
      </c>
      <c r="P56" s="254" t="s">
        <v>489</v>
      </c>
      <c r="Q56" s="254" t="s">
        <v>39</v>
      </c>
      <c r="R56" s="166" t="s">
        <v>498</v>
      </c>
      <c r="S56" s="403" t="s">
        <v>499</v>
      </c>
      <c r="T56" s="403" t="s">
        <v>500</v>
      </c>
      <c r="U56" s="406" t="s">
        <v>501</v>
      </c>
      <c r="V56" s="254" t="s">
        <v>502</v>
      </c>
      <c r="W56" s="254" t="s">
        <v>503</v>
      </c>
      <c r="X56" s="254" t="s">
        <v>492</v>
      </c>
      <c r="Y56" s="254" t="s">
        <v>487</v>
      </c>
      <c r="Z56" s="239">
        <v>0.9</v>
      </c>
      <c r="AA56" s="240">
        <v>1</v>
      </c>
      <c r="AB56" s="240">
        <v>1</v>
      </c>
      <c r="AC56" s="147">
        <f>IFERROR(Tabla1[[#This Row],[Valor numerador]]/Tabla1[[#This Row],[Valor denominador]], " ")</f>
        <v>1</v>
      </c>
      <c r="AD56" s="145" t="str">
        <f t="shared" si="0"/>
        <v>&gt;90%</v>
      </c>
      <c r="AE56" s="241" t="s">
        <v>21</v>
      </c>
      <c r="AF56" s="238" t="s">
        <v>999</v>
      </c>
      <c r="AG56" s="150"/>
      <c r="AH56" s="239">
        <v>0.9</v>
      </c>
      <c r="AI56" s="240">
        <v>3</v>
      </c>
      <c r="AJ56" s="240">
        <v>3</v>
      </c>
      <c r="AK56" s="147">
        <f>IFERROR(Tabla1[[#This Row],[Valor numerador3]]/Tabla1[[#This Row],[Valor denominador4]], " ")</f>
        <v>1</v>
      </c>
      <c r="AL56" s="146" t="str">
        <f>+Tabla1[[#This Row],[EXCELENTE]]</f>
        <v>&gt;90%</v>
      </c>
      <c r="AM56" s="241" t="s">
        <v>21</v>
      </c>
      <c r="AN56" s="150" t="s">
        <v>1000</v>
      </c>
      <c r="AO56" s="150"/>
      <c r="AP56" s="239">
        <v>0.9</v>
      </c>
      <c r="AQ56" s="240">
        <v>1</v>
      </c>
      <c r="AR56" s="240">
        <v>1</v>
      </c>
      <c r="AS56" s="147">
        <f>IFERROR(Tabla1[[#This Row],[Valor numerador11]]/Tabla1[[#This Row],[Valor denominador12]], " ")</f>
        <v>1</v>
      </c>
      <c r="AT56" s="146" t="str">
        <f>+Tabla1[[#This Row],[EXCELENTE]]</f>
        <v>&gt;90%</v>
      </c>
      <c r="AU56" s="237" t="s">
        <v>21</v>
      </c>
      <c r="AV56" s="150" t="s">
        <v>1001</v>
      </c>
      <c r="AW56" s="150"/>
      <c r="AX56" s="115">
        <f t="shared" si="5"/>
        <v>1</v>
      </c>
      <c r="AY56" s="65">
        <f>+Tabla1[[#This Row],[PROMEDIO MENSUAL 3er TRIMESTRE]]</f>
        <v>1</v>
      </c>
      <c r="AZ56" s="66" t="str">
        <f t="shared" si="6"/>
        <v>EXCELENTE</v>
      </c>
      <c r="BA56" s="328">
        <v>0.9</v>
      </c>
      <c r="BB56" s="329">
        <v>3</v>
      </c>
      <c r="BC56" s="329">
        <v>3</v>
      </c>
      <c r="BD56" s="249">
        <f>IFERROR(Tabla1[[#This Row],[Valor numerador19]]/Tabla1[[#This Row],[Valor denominador20]], " ")</f>
        <v>1</v>
      </c>
      <c r="BE56" s="250" t="str">
        <f t="shared" si="7"/>
        <v>&gt;90%</v>
      </c>
      <c r="BF56" s="330" t="s">
        <v>21</v>
      </c>
      <c r="BG56" s="331" t="s">
        <v>948</v>
      </c>
      <c r="BH56" s="254"/>
      <c r="BI56" s="328">
        <v>0.9</v>
      </c>
      <c r="BJ56" s="329">
        <v>2</v>
      </c>
      <c r="BK56" s="329">
        <v>2</v>
      </c>
      <c r="BL56" s="249">
        <f>IFERROR(Tabla1[[#This Row],[Valor numerador27]]/Tabla1[[#This Row],[Valor denominador28]], " ")</f>
        <v>1</v>
      </c>
      <c r="BM56" s="250" t="str">
        <f t="shared" si="1"/>
        <v>&gt;90%</v>
      </c>
      <c r="BN56" s="330" t="s">
        <v>21</v>
      </c>
      <c r="BO56" s="331" t="s">
        <v>952</v>
      </c>
      <c r="BP56" s="254"/>
      <c r="BQ56" s="328">
        <v>0.9</v>
      </c>
      <c r="BR56" s="329">
        <v>3</v>
      </c>
      <c r="BS56" s="329">
        <v>3</v>
      </c>
      <c r="BT56" s="250">
        <f>+IFERROR(Tabla1[[#This Row],[Valor numerador35]]/Tabla1[[#This Row],[Valor denominador36]], " ")</f>
        <v>1</v>
      </c>
      <c r="BU56" s="250" t="str">
        <f t="shared" si="2"/>
        <v>&gt;90%</v>
      </c>
      <c r="BV56" s="321" t="s">
        <v>21</v>
      </c>
      <c r="BW56" s="331" t="s">
        <v>956</v>
      </c>
      <c r="BX56" s="254"/>
      <c r="BY56" s="339">
        <f>+IFERROR(AVERAGE(Tabla1[[#This Row],[RESULTADO 21]],Tabla1[[#This Row],[RESULTADO 29]],Tabla1[[#This Row],[RESULTADO 37]]), " ")</f>
        <v>1</v>
      </c>
      <c r="BZ56" s="340">
        <f>+Tabla1[[#This Row],[PROMEDIO MENSUAL 2do TRIMESTRE]]</f>
        <v>1</v>
      </c>
      <c r="CA56" s="341" t="str">
        <f>+Tabla1[[#This Row],[DESEMPEÑO39]]</f>
        <v>EXCELENTE</v>
      </c>
      <c r="CB56" s="69">
        <f t="shared" si="9"/>
        <v>0.9</v>
      </c>
      <c r="CC56" s="366">
        <v>325</v>
      </c>
      <c r="CD56" s="366">
        <v>331</v>
      </c>
      <c r="CE56" s="69">
        <f>IFERROR(Tabla1[[#This Row],[Valor numerador43]]/Tabla1[[#This Row],[Valor denominador44]], " ")</f>
        <v>0.98187311178247738</v>
      </c>
      <c r="CF56" s="72" t="str">
        <f t="shared" si="3"/>
        <v>&gt;90%</v>
      </c>
      <c r="CG56" s="346" t="s">
        <v>21</v>
      </c>
      <c r="CH56" s="192" t="s">
        <v>960</v>
      </c>
      <c r="CI56" s="152"/>
      <c r="CJ56" s="69">
        <f t="shared" si="10"/>
        <v>0.9</v>
      </c>
      <c r="CK56" s="70">
        <v>5</v>
      </c>
      <c r="CL56" s="70">
        <v>5</v>
      </c>
      <c r="CM56" s="69">
        <f>+IFERROR(Tabla1[[#This Row],[Valor numerador51]]/Tabla1[[#This Row],[Valor denominador52]], " ")</f>
        <v>1</v>
      </c>
      <c r="CN56" s="72" t="str">
        <f t="shared" si="8"/>
        <v>&gt;90%</v>
      </c>
      <c r="CO56" s="346" t="s">
        <v>21</v>
      </c>
      <c r="CP56" s="370" t="s">
        <v>964</v>
      </c>
      <c r="CQ56" s="152"/>
      <c r="CR56" s="69">
        <f t="shared" si="11"/>
        <v>0.9</v>
      </c>
      <c r="CS56" s="70">
        <v>5</v>
      </c>
      <c r="CT56" s="70">
        <v>5</v>
      </c>
      <c r="CU56" s="69">
        <f>+IFERROR(Tabla1[[#This Row],[Valor numerador59]]/Tabla1[[#This Row],[Valor denominador60]], " ")</f>
        <v>1</v>
      </c>
      <c r="CV56" s="72" t="str">
        <f t="shared" si="4"/>
        <v>&gt;90%</v>
      </c>
      <c r="CW56" s="346" t="s">
        <v>21</v>
      </c>
      <c r="CX56" s="192" t="s">
        <v>968</v>
      </c>
      <c r="CY56" s="152"/>
      <c r="CZ56" s="339">
        <f>+IFERROR(AVERAGE(Tabla1[[#This Row],[RESULTADO 45]],Tabla1[[#This Row],[RESULTADO 53]],Tabla1[[#This Row],[RESULTADO 61]]), " ")</f>
        <v>0.99395770392749239</v>
      </c>
      <c r="DA56" s="340">
        <f>+Tabla1[[#This Row],[PROMEDIO MENSUAL 1er TRIMESTRE]]</f>
        <v>0.99395770392749239</v>
      </c>
      <c r="DB56" s="372" t="str">
        <f>+Tabla1[[#This Row],[DESEMPEÑO63]]</f>
        <v>EXCELENTE</v>
      </c>
    </row>
    <row r="57" spans="1:106" ht="80.099999999999994" customHeight="1" x14ac:dyDescent="0.25">
      <c r="A57" s="11">
        <v>50</v>
      </c>
      <c r="B57" s="193" t="s">
        <v>26</v>
      </c>
      <c r="C57" s="194" t="s">
        <v>504</v>
      </c>
      <c r="D57" s="160" t="s">
        <v>505</v>
      </c>
      <c r="E57" s="195" t="s">
        <v>29</v>
      </c>
      <c r="F57" s="194" t="s">
        <v>506</v>
      </c>
      <c r="G57" s="194" t="s">
        <v>507</v>
      </c>
      <c r="H57" s="194" t="s">
        <v>32</v>
      </c>
      <c r="I57" s="194" t="s">
        <v>33</v>
      </c>
      <c r="J57" s="196">
        <v>1</v>
      </c>
      <c r="K57" s="194" t="s">
        <v>508</v>
      </c>
      <c r="L57" s="194" t="s">
        <v>35</v>
      </c>
      <c r="M57" s="194" t="s">
        <v>509</v>
      </c>
      <c r="N57" s="194" t="s">
        <v>37</v>
      </c>
      <c r="O57" s="194" t="s">
        <v>510</v>
      </c>
      <c r="P57" s="194" t="s">
        <v>32</v>
      </c>
      <c r="Q57" s="194" t="s">
        <v>32</v>
      </c>
      <c r="R57" s="194" t="s">
        <v>87</v>
      </c>
      <c r="S57" s="194" t="s">
        <v>511</v>
      </c>
      <c r="T57" s="194" t="s">
        <v>512</v>
      </c>
      <c r="U57" s="194" t="s">
        <v>163</v>
      </c>
      <c r="V57" s="194" t="s">
        <v>513</v>
      </c>
      <c r="W57" s="194" t="s">
        <v>514</v>
      </c>
      <c r="X57" s="194" t="s">
        <v>514</v>
      </c>
      <c r="Y57" s="194" t="s">
        <v>515</v>
      </c>
      <c r="Z57" s="242"/>
      <c r="AA57" s="200"/>
      <c r="AB57" s="200"/>
      <c r="AC57" s="147" t="str">
        <f>IFERROR(Tabla1[[#This Row],[Valor numerador]]/Tabla1[[#This Row],[Valor denominador]], " ")</f>
        <v xml:space="preserve"> </v>
      </c>
      <c r="AD57" s="145" t="str">
        <f t="shared" si="0"/>
        <v>&gt;95%</v>
      </c>
      <c r="AE57" s="200"/>
      <c r="AF57" s="202"/>
      <c r="AG57" s="202"/>
      <c r="AH57" s="242"/>
      <c r="AI57" s="200"/>
      <c r="AJ57" s="200"/>
      <c r="AK57" s="147" t="str">
        <f>IFERROR(Tabla1[[#This Row],[Valor numerador3]]/Tabla1[[#This Row],[Valor denominador4]], " ")</f>
        <v xml:space="preserve"> </v>
      </c>
      <c r="AL57" s="146" t="str">
        <f>+Tabla1[[#This Row],[EXCELENTE]]</f>
        <v>&gt;95%</v>
      </c>
      <c r="AM57" s="200"/>
      <c r="AN57" s="202"/>
      <c r="AO57" s="150"/>
      <c r="AP57" s="151">
        <v>0.04</v>
      </c>
      <c r="AQ57" s="149">
        <v>12</v>
      </c>
      <c r="AR57" s="149">
        <v>680</v>
      </c>
      <c r="AS57" s="147">
        <f>IFERROR(Tabla1[[#This Row],[Valor numerador11]]/Tabla1[[#This Row],[Valor denominador12]], " ")</f>
        <v>1.7647058823529412E-2</v>
      </c>
      <c r="AT57" s="146" t="str">
        <f>+Tabla1[[#This Row],[EXCELENTE]]</f>
        <v>&gt;95%</v>
      </c>
      <c r="AU57" s="149" t="s">
        <v>21</v>
      </c>
      <c r="AV57" s="150" t="s">
        <v>969</v>
      </c>
      <c r="AW57" s="150"/>
      <c r="AX57" s="115">
        <f t="shared" si="5"/>
        <v>1.7647058823529412E-2</v>
      </c>
      <c r="AY57" s="65">
        <f>+Tabla1[[#This Row],[PROMEDIO MENSUAL 3er TRIMESTRE]]</f>
        <v>1.7647058823529412E-2</v>
      </c>
      <c r="AZ57" s="66" t="str">
        <f t="shared" si="6"/>
        <v>EXCELENTE</v>
      </c>
      <c r="BA57" s="255">
        <v>1</v>
      </c>
      <c r="BB57" s="254"/>
      <c r="BC57" s="254"/>
      <c r="BD57" s="249" t="str">
        <f>IFERROR(Tabla1[[#This Row],[Valor numerador19]]/Tabla1[[#This Row],[Valor denominador20]], " ")</f>
        <v xml:space="preserve"> </v>
      </c>
      <c r="BE57" s="250" t="str">
        <f t="shared" si="7"/>
        <v>&gt;95%</v>
      </c>
      <c r="BF57" s="332"/>
      <c r="BG57" s="326"/>
      <c r="BH57" s="254"/>
      <c r="BI57" s="255"/>
      <c r="BJ57" s="254"/>
      <c r="BK57" s="254"/>
      <c r="BL57" s="249" t="str">
        <f>IFERROR(Tabla1[[#This Row],[Valor numerador27]]/Tabla1[[#This Row],[Valor denominador28]], " ")</f>
        <v xml:space="preserve"> </v>
      </c>
      <c r="BM57" s="250" t="str">
        <f t="shared" si="1"/>
        <v>&gt;95%</v>
      </c>
      <c r="BN57" s="332"/>
      <c r="BO57" s="326"/>
      <c r="BP57" s="254"/>
      <c r="BQ57" s="255">
        <v>1</v>
      </c>
      <c r="BR57" s="276">
        <v>1</v>
      </c>
      <c r="BS57" s="276">
        <v>1</v>
      </c>
      <c r="BT57" s="250">
        <f>+IFERROR(Tabla1[[#This Row],[Valor numerador35]]/Tabla1[[#This Row],[Valor denominador36]], " ")</f>
        <v>1</v>
      </c>
      <c r="BU57" s="250" t="str">
        <f t="shared" si="2"/>
        <v>&gt;95%</v>
      </c>
      <c r="BV57" s="333" t="s">
        <v>21</v>
      </c>
      <c r="BW57" s="274" t="s">
        <v>974</v>
      </c>
      <c r="BX57" s="254"/>
      <c r="BY57" s="339">
        <f>+IFERROR(AVERAGE(Tabla1[[#This Row],[RESULTADO 21]],Tabla1[[#This Row],[RESULTADO 29]],Tabla1[[#This Row],[RESULTADO 37]]), " ")</f>
        <v>1</v>
      </c>
      <c r="BZ57" s="340">
        <f>+Tabla1[[#This Row],[PROMEDIO MENSUAL 2do TRIMESTRE]]</f>
        <v>1</v>
      </c>
      <c r="CA57" s="341" t="str">
        <f>+Tabla1[[#This Row],[DESEMPEÑO39]]</f>
        <v>EXCELENTE</v>
      </c>
      <c r="CB57" s="69">
        <f t="shared" si="9"/>
        <v>1</v>
      </c>
      <c r="CC57" s="70"/>
      <c r="CD57" s="70"/>
      <c r="CE57" s="69" t="str">
        <f>IFERROR(Tabla1[[#This Row],[Valor numerador43]]/Tabla1[[#This Row],[Valor denominador44]], " ")</f>
        <v xml:space="preserve"> </v>
      </c>
      <c r="CF57" s="72" t="str">
        <f t="shared" si="3"/>
        <v>&gt;95%</v>
      </c>
      <c r="CG57" s="346"/>
      <c r="CH57" s="152"/>
      <c r="CI57" s="152"/>
      <c r="CJ57" s="69">
        <f t="shared" si="10"/>
        <v>1</v>
      </c>
      <c r="CK57" s="70"/>
      <c r="CL57" s="70"/>
      <c r="CM57" s="69" t="str">
        <f>+IFERROR(Tabla1[[#This Row],[Valor numerador51]]/Tabla1[[#This Row],[Valor denominador52]], " ")</f>
        <v xml:space="preserve"> </v>
      </c>
      <c r="CN57" s="72" t="str">
        <f t="shared" si="8"/>
        <v>&gt;95%</v>
      </c>
      <c r="CO57" s="346"/>
      <c r="CP57" s="152"/>
      <c r="CQ57" s="152"/>
      <c r="CR57" s="69">
        <f t="shared" si="11"/>
        <v>1</v>
      </c>
      <c r="CS57" s="70">
        <v>1</v>
      </c>
      <c r="CT57" s="70">
        <v>1</v>
      </c>
      <c r="CU57" s="69">
        <f>+IFERROR(Tabla1[[#This Row],[Valor numerador59]]/Tabla1[[#This Row],[Valor denominador60]], " ")</f>
        <v>1</v>
      </c>
      <c r="CV57" s="72" t="str">
        <f t="shared" si="4"/>
        <v>&gt;95%</v>
      </c>
      <c r="CW57" s="346" t="s">
        <v>21</v>
      </c>
      <c r="CX57" s="157" t="s">
        <v>981</v>
      </c>
      <c r="CY57" s="152"/>
      <c r="CZ57" s="339">
        <f>+IFERROR(AVERAGE(Tabla1[[#This Row],[RESULTADO 45]],Tabla1[[#This Row],[RESULTADO 53]],Tabla1[[#This Row],[RESULTADO 61]]), " ")</f>
        <v>1</v>
      </c>
      <c r="DA57" s="340">
        <f>+Tabla1[[#This Row],[PROMEDIO MENSUAL 1er TRIMESTRE]]</f>
        <v>1</v>
      </c>
      <c r="DB57" s="372" t="str">
        <f>+Tabla1[[#This Row],[DESEMPEÑO63]]</f>
        <v>EXCELENTE</v>
      </c>
    </row>
    <row r="58" spans="1:106" ht="80.099999999999994" customHeight="1" x14ac:dyDescent="0.25">
      <c r="A58" s="11">
        <v>51</v>
      </c>
      <c r="B58" s="158" t="s">
        <v>26</v>
      </c>
      <c r="C58" s="162" t="s">
        <v>504</v>
      </c>
      <c r="D58" s="160" t="s">
        <v>505</v>
      </c>
      <c r="E58" s="161" t="s">
        <v>29</v>
      </c>
      <c r="F58" s="162" t="s">
        <v>516</v>
      </c>
      <c r="G58" s="162" t="s">
        <v>507</v>
      </c>
      <c r="H58" s="162" t="s">
        <v>32</v>
      </c>
      <c r="I58" s="162" t="s">
        <v>33</v>
      </c>
      <c r="J58" s="165">
        <v>1</v>
      </c>
      <c r="K58" s="162" t="s">
        <v>508</v>
      </c>
      <c r="L58" s="162" t="s">
        <v>35</v>
      </c>
      <c r="M58" s="162" t="s">
        <v>517</v>
      </c>
      <c r="N58" s="162" t="s">
        <v>37</v>
      </c>
      <c r="O58" s="162" t="s">
        <v>510</v>
      </c>
      <c r="P58" s="162" t="s">
        <v>32</v>
      </c>
      <c r="Q58" s="162" t="s">
        <v>32</v>
      </c>
      <c r="R58" s="162" t="s">
        <v>518</v>
      </c>
      <c r="S58" s="162" t="s">
        <v>519</v>
      </c>
      <c r="T58" s="162" t="s">
        <v>520</v>
      </c>
      <c r="U58" s="162" t="s">
        <v>163</v>
      </c>
      <c r="V58" s="162" t="s">
        <v>513</v>
      </c>
      <c r="W58" s="162" t="s">
        <v>514</v>
      </c>
      <c r="X58" s="162" t="s">
        <v>514</v>
      </c>
      <c r="Y58" s="162" t="s">
        <v>515</v>
      </c>
      <c r="Z58" s="242"/>
      <c r="AA58" s="200"/>
      <c r="AB58" s="200"/>
      <c r="AC58" s="147" t="str">
        <f>IFERROR(Tabla1[[#This Row],[Valor numerador]]/Tabla1[[#This Row],[Valor denominador]], " ")</f>
        <v xml:space="preserve"> </v>
      </c>
      <c r="AD58" s="145" t="str">
        <f t="shared" si="0"/>
        <v>&gt;95%</v>
      </c>
      <c r="AE58" s="200"/>
      <c r="AF58" s="202"/>
      <c r="AG58" s="202"/>
      <c r="AH58" s="242"/>
      <c r="AI58" s="200"/>
      <c r="AJ58" s="200"/>
      <c r="AK58" s="147" t="str">
        <f>IFERROR(Tabla1[[#This Row],[Valor numerador3]]/Tabla1[[#This Row],[Valor denominador4]], " ")</f>
        <v xml:space="preserve"> </v>
      </c>
      <c r="AL58" s="146" t="str">
        <f>+Tabla1[[#This Row],[EXCELENTE]]</f>
        <v>&gt;95%</v>
      </c>
      <c r="AM58" s="200"/>
      <c r="AN58" s="202"/>
      <c r="AO58" s="150"/>
      <c r="AP58" s="151">
        <v>0.04</v>
      </c>
      <c r="AQ58" s="149">
        <v>5648</v>
      </c>
      <c r="AR58" s="149">
        <v>489600</v>
      </c>
      <c r="AS58" s="147">
        <f>IFERROR(Tabla1[[#This Row],[Valor numerador11]]/Tabla1[[#This Row],[Valor denominador12]], " ")</f>
        <v>1.1535947712418301E-2</v>
      </c>
      <c r="AT58" s="146" t="str">
        <f>+Tabla1[[#This Row],[EXCELENTE]]</f>
        <v>&gt;95%</v>
      </c>
      <c r="AU58" s="149" t="s">
        <v>21</v>
      </c>
      <c r="AV58" s="150" t="s">
        <v>1002</v>
      </c>
      <c r="AW58" s="150"/>
      <c r="AX58" s="115">
        <f t="shared" si="5"/>
        <v>1.1535947712418301E-2</v>
      </c>
      <c r="AY58" s="65">
        <f>+Tabla1[[#This Row],[PROMEDIO MENSUAL 3er TRIMESTRE]]</f>
        <v>1.1535947712418301E-2</v>
      </c>
      <c r="AZ58" s="66" t="str">
        <f t="shared" si="6"/>
        <v>EXCELENTE</v>
      </c>
      <c r="BA58" s="254">
        <v>100</v>
      </c>
      <c r="BB58" s="254"/>
      <c r="BC58" s="254"/>
      <c r="BD58" s="249" t="str">
        <f>IFERROR(Tabla1[[#This Row],[Valor numerador19]]/Tabla1[[#This Row],[Valor denominador20]], " ")</f>
        <v xml:space="preserve"> </v>
      </c>
      <c r="BE58" s="250" t="str">
        <f t="shared" si="7"/>
        <v>&gt;95%</v>
      </c>
      <c r="BF58" s="332"/>
      <c r="BG58" s="326"/>
      <c r="BH58" s="254"/>
      <c r="BI58" s="254"/>
      <c r="BJ58" s="254"/>
      <c r="BK58" s="254"/>
      <c r="BL58" s="249" t="str">
        <f>IFERROR(Tabla1[[#This Row],[Valor numerador27]]/Tabla1[[#This Row],[Valor denominador28]], " ")</f>
        <v xml:space="preserve"> </v>
      </c>
      <c r="BM58" s="250" t="str">
        <f t="shared" si="1"/>
        <v>&gt;95%</v>
      </c>
      <c r="BN58" s="332"/>
      <c r="BO58" s="326"/>
      <c r="BP58" s="254"/>
      <c r="BQ58" s="255">
        <v>1</v>
      </c>
      <c r="BR58" s="254">
        <v>548</v>
      </c>
      <c r="BS58" s="254">
        <v>570</v>
      </c>
      <c r="BT58" s="250">
        <f>+IFERROR(Tabla1[[#This Row],[Valor numerador35]]/Tabla1[[#This Row],[Valor denominador36]], " ")</f>
        <v>0.96140350877192982</v>
      </c>
      <c r="BU58" s="250" t="str">
        <f t="shared" si="2"/>
        <v>&gt;95%</v>
      </c>
      <c r="BV58" s="332" t="s">
        <v>21</v>
      </c>
      <c r="BW58" s="274" t="s">
        <v>975</v>
      </c>
      <c r="BX58" s="254"/>
      <c r="BY58" s="339">
        <f>+IFERROR(AVERAGE(Tabla1[[#This Row],[RESULTADO 21]],Tabla1[[#This Row],[RESULTADO 29]],Tabla1[[#This Row],[RESULTADO 37]]), " ")</f>
        <v>0.96140350877192982</v>
      </c>
      <c r="BZ58" s="340">
        <f>+Tabla1[[#This Row],[PROMEDIO MENSUAL 2do TRIMESTRE]]</f>
        <v>0.96140350877192982</v>
      </c>
      <c r="CA58" s="341" t="str">
        <f>+Tabla1[[#This Row],[DESEMPEÑO39]]</f>
        <v>EXCELENTE</v>
      </c>
      <c r="CB58" s="69">
        <f t="shared" si="9"/>
        <v>1</v>
      </c>
      <c r="CC58" s="70"/>
      <c r="CD58" s="70"/>
      <c r="CE58" s="69" t="str">
        <f>IFERROR(Tabla1[[#This Row],[Valor numerador43]]/Tabla1[[#This Row],[Valor denominador44]], " ")</f>
        <v xml:space="preserve"> </v>
      </c>
      <c r="CF58" s="72" t="str">
        <f t="shared" si="3"/>
        <v>&gt;95%</v>
      </c>
      <c r="CG58" s="346"/>
      <c r="CH58" s="152" t="s">
        <v>980</v>
      </c>
      <c r="CI58" s="152"/>
      <c r="CJ58" s="69">
        <f t="shared" si="10"/>
        <v>1</v>
      </c>
      <c r="CK58" s="70"/>
      <c r="CL58" s="70"/>
      <c r="CM58" s="69" t="str">
        <f>+IFERROR(Tabla1[[#This Row],[Valor numerador51]]/Tabla1[[#This Row],[Valor denominador52]], " ")</f>
        <v xml:space="preserve"> </v>
      </c>
      <c r="CN58" s="72" t="str">
        <f t="shared" si="8"/>
        <v>&gt;95%</v>
      </c>
      <c r="CO58" s="346"/>
      <c r="CP58" s="152"/>
      <c r="CQ58" s="152"/>
      <c r="CR58" s="69">
        <f t="shared" si="11"/>
        <v>1</v>
      </c>
      <c r="CS58" s="70">
        <v>165</v>
      </c>
      <c r="CT58" s="70">
        <v>176</v>
      </c>
      <c r="CU58" s="69">
        <f>+IFERROR(Tabla1[[#This Row],[Valor numerador59]]/Tabla1[[#This Row],[Valor denominador60]], " ")</f>
        <v>0.9375</v>
      </c>
      <c r="CV58" s="72" t="str">
        <f t="shared" si="4"/>
        <v>&gt;95%</v>
      </c>
      <c r="CW58" s="346" t="s">
        <v>20</v>
      </c>
      <c r="CX58" s="157" t="s">
        <v>975</v>
      </c>
      <c r="CY58" s="152"/>
      <c r="CZ58" s="339">
        <f>+IFERROR(AVERAGE(Tabla1[[#This Row],[RESULTADO 45]],Tabla1[[#This Row],[RESULTADO 53]],Tabla1[[#This Row],[RESULTADO 61]]), " ")</f>
        <v>0.9375</v>
      </c>
      <c r="DA58" s="340">
        <f>+Tabla1[[#This Row],[PROMEDIO MENSUAL 1er TRIMESTRE]]</f>
        <v>0.9375</v>
      </c>
      <c r="DB58" s="372" t="str">
        <f>+Tabla1[[#This Row],[DESEMPEÑO63]]</f>
        <v>BUENO</v>
      </c>
    </row>
    <row r="59" spans="1:106" ht="80.099999999999994" customHeight="1" x14ac:dyDescent="0.25">
      <c r="A59" s="11">
        <v>52</v>
      </c>
      <c r="B59" s="193" t="s">
        <v>26</v>
      </c>
      <c r="C59" s="194" t="s">
        <v>504</v>
      </c>
      <c r="D59" s="160" t="s">
        <v>505</v>
      </c>
      <c r="E59" s="195" t="s">
        <v>29</v>
      </c>
      <c r="F59" s="194" t="s">
        <v>521</v>
      </c>
      <c r="G59" s="194" t="s">
        <v>522</v>
      </c>
      <c r="H59" s="194" t="s">
        <v>32</v>
      </c>
      <c r="I59" s="194" t="s">
        <v>33</v>
      </c>
      <c r="J59" s="196">
        <v>0.8</v>
      </c>
      <c r="K59" s="194" t="s">
        <v>523</v>
      </c>
      <c r="L59" s="194" t="s">
        <v>524</v>
      </c>
      <c r="M59" s="194" t="s">
        <v>525</v>
      </c>
      <c r="N59" s="194" t="s">
        <v>37</v>
      </c>
      <c r="O59" s="194" t="s">
        <v>526</v>
      </c>
      <c r="P59" s="194" t="s">
        <v>32</v>
      </c>
      <c r="Q59" s="194" t="s">
        <v>32</v>
      </c>
      <c r="R59" s="194" t="s">
        <v>527</v>
      </c>
      <c r="S59" s="194" t="s">
        <v>528</v>
      </c>
      <c r="T59" s="194" t="s">
        <v>529</v>
      </c>
      <c r="U59" s="194" t="s">
        <v>163</v>
      </c>
      <c r="V59" s="194" t="s">
        <v>530</v>
      </c>
      <c r="W59" s="194" t="s">
        <v>531</v>
      </c>
      <c r="X59" s="194" t="s">
        <v>531</v>
      </c>
      <c r="Y59" s="194" t="s">
        <v>532</v>
      </c>
      <c r="Z59" s="243">
        <f>J59</f>
        <v>0.8</v>
      </c>
      <c r="AA59" s="160">
        <v>0</v>
      </c>
      <c r="AB59" s="160">
        <v>0</v>
      </c>
      <c r="AC59" s="147">
        <v>0</v>
      </c>
      <c r="AD59" s="145" t="str">
        <f t="shared" si="0"/>
        <v>&gt;95%</v>
      </c>
      <c r="AE59" s="68" t="s">
        <v>18</v>
      </c>
      <c r="AF59" s="245" t="s">
        <v>984</v>
      </c>
      <c r="AG59" s="150"/>
      <c r="AH59" s="243">
        <f>Z59</f>
        <v>0.8</v>
      </c>
      <c r="AI59" s="160">
        <v>0</v>
      </c>
      <c r="AJ59" s="160">
        <v>0</v>
      </c>
      <c r="AK59" s="147">
        <v>0</v>
      </c>
      <c r="AL59" s="146" t="str">
        <f>+Tabla1[[#This Row],[EXCELENTE]]</f>
        <v>&gt;95%</v>
      </c>
      <c r="AM59" s="160" t="s">
        <v>18</v>
      </c>
      <c r="AN59" s="245" t="s">
        <v>986</v>
      </c>
      <c r="AO59" s="245"/>
      <c r="AP59" s="243">
        <f>AH59</f>
        <v>0.8</v>
      </c>
      <c r="AQ59" s="160">
        <v>0</v>
      </c>
      <c r="AR59" s="160">
        <v>0</v>
      </c>
      <c r="AS59" s="147">
        <v>0</v>
      </c>
      <c r="AT59" s="146" t="str">
        <f>+Tabla1[[#This Row],[EXCELENTE]]</f>
        <v>&gt;95%</v>
      </c>
      <c r="AU59" s="244" t="s">
        <v>18</v>
      </c>
      <c r="AV59" s="245"/>
      <c r="AW59" s="391" t="s">
        <v>988</v>
      </c>
      <c r="AX59" s="115">
        <f t="shared" si="5"/>
        <v>0</v>
      </c>
      <c r="AY59" s="65">
        <f>+Tabla1[[#This Row],[PROMEDIO MENSUAL 3er TRIMESTRE]]</f>
        <v>0</v>
      </c>
      <c r="AZ59" s="66" t="str">
        <f t="shared" si="6"/>
        <v>MALO</v>
      </c>
      <c r="BA59" s="255">
        <v>0.8</v>
      </c>
      <c r="BB59" s="254">
        <v>187</v>
      </c>
      <c r="BC59" s="254">
        <v>192</v>
      </c>
      <c r="BD59" s="249">
        <f>IFERROR(Tabla1[[#This Row],[Valor numerador19]]/Tabla1[[#This Row],[Valor denominador20]], " ")</f>
        <v>0.97395833333333337</v>
      </c>
      <c r="BE59" s="250" t="str">
        <f t="shared" si="7"/>
        <v>&gt;95%</v>
      </c>
      <c r="BF59" s="334" t="s">
        <v>21</v>
      </c>
      <c r="BG59" s="335" t="s">
        <v>970</v>
      </c>
      <c r="BH59" s="254"/>
      <c r="BI59" s="255">
        <v>0.8</v>
      </c>
      <c r="BJ59" s="254">
        <v>285</v>
      </c>
      <c r="BK59" s="254">
        <v>291</v>
      </c>
      <c r="BL59" s="249">
        <f>IFERROR(Tabla1[[#This Row],[Valor numerador27]]/Tabla1[[#This Row],[Valor denominador28]], " ")</f>
        <v>0.97938144329896903</v>
      </c>
      <c r="BM59" s="250" t="str">
        <f t="shared" si="1"/>
        <v>&gt;95%</v>
      </c>
      <c r="BN59" s="334" t="s">
        <v>21</v>
      </c>
      <c r="BO59" s="335" t="s">
        <v>972</v>
      </c>
      <c r="BP59" s="254"/>
      <c r="BQ59" s="255">
        <v>0.8</v>
      </c>
      <c r="BR59" s="254">
        <v>0</v>
      </c>
      <c r="BS59" s="254">
        <v>0</v>
      </c>
      <c r="BT59" s="250" t="str">
        <f>+IFERROR(Tabla1[[#This Row],[Valor numerador35]]/Tabla1[[#This Row],[Valor denominador36]], " ")</f>
        <v xml:space="preserve"> </v>
      </c>
      <c r="BU59" s="250" t="str">
        <f t="shared" si="2"/>
        <v>&gt;95%</v>
      </c>
      <c r="BV59" s="254"/>
      <c r="BW59" s="254" t="s">
        <v>976</v>
      </c>
      <c r="BX59" s="254"/>
      <c r="BY59" s="339">
        <f>+IFERROR(AVERAGE(Tabla1[[#This Row],[RESULTADO 21]],Tabla1[[#This Row],[RESULTADO 29]],Tabla1[[#This Row],[RESULTADO 37]]), " ")</f>
        <v>0.9766698883161512</v>
      </c>
      <c r="BZ59" s="340">
        <f>+Tabla1[[#This Row],[PROMEDIO MENSUAL 2do TRIMESTRE]]</f>
        <v>0.9766698883161512</v>
      </c>
      <c r="CA59" s="341">
        <f>+Tabla1[[#This Row],[DESEMPEÑO39]]</f>
        <v>0</v>
      </c>
      <c r="CB59" s="69">
        <f t="shared" si="9"/>
        <v>0.8</v>
      </c>
      <c r="CC59" s="70"/>
      <c r="CD59" s="70"/>
      <c r="CE59" s="69" t="str">
        <f>IFERROR(Tabla1[[#This Row],[Valor numerador43]]/Tabla1[[#This Row],[Valor denominador44]], " ")</f>
        <v xml:space="preserve"> </v>
      </c>
      <c r="CF59" s="72" t="str">
        <f t="shared" si="3"/>
        <v>&gt;95%</v>
      </c>
      <c r="CG59" s="346"/>
      <c r="CH59" s="152"/>
      <c r="CI59" s="152"/>
      <c r="CJ59" s="69">
        <f t="shared" si="10"/>
        <v>0.8</v>
      </c>
      <c r="CK59" s="70"/>
      <c r="CL59" s="70"/>
      <c r="CM59" s="69" t="str">
        <f>+IFERROR(Tabla1[[#This Row],[Valor numerador51]]/Tabla1[[#This Row],[Valor denominador52]], " ")</f>
        <v xml:space="preserve"> </v>
      </c>
      <c r="CN59" s="72" t="str">
        <f t="shared" si="8"/>
        <v>&gt;95%</v>
      </c>
      <c r="CO59" s="346"/>
      <c r="CP59" s="152"/>
      <c r="CQ59" s="152"/>
      <c r="CR59" s="69">
        <f t="shared" si="11"/>
        <v>0.8</v>
      </c>
      <c r="CS59" s="70">
        <v>362</v>
      </c>
      <c r="CT59" s="70">
        <v>388</v>
      </c>
      <c r="CU59" s="69">
        <f>+IFERROR(Tabla1[[#This Row],[Valor numerador59]]/Tabla1[[#This Row],[Valor denominador60]], " ")</f>
        <v>0.9329896907216495</v>
      </c>
      <c r="CV59" s="72" t="str">
        <f t="shared" si="4"/>
        <v>&gt;95%</v>
      </c>
      <c r="CW59" s="346" t="s">
        <v>20</v>
      </c>
      <c r="CX59" s="156" t="s">
        <v>982</v>
      </c>
      <c r="CY59" s="152"/>
      <c r="CZ59" s="339">
        <f>+IFERROR(AVERAGE(Tabla1[[#This Row],[RESULTADO 45]],Tabla1[[#This Row],[RESULTADO 53]],Tabla1[[#This Row],[RESULTADO 61]]), " ")</f>
        <v>0.9329896907216495</v>
      </c>
      <c r="DA59" s="340">
        <f>+Tabla1[[#This Row],[PROMEDIO MENSUAL 1er TRIMESTRE]]</f>
        <v>0.9329896907216495</v>
      </c>
      <c r="DB59" s="372" t="str">
        <f>+Tabla1[[#This Row],[DESEMPEÑO63]]</f>
        <v>BUENO</v>
      </c>
    </row>
    <row r="60" spans="1:106" ht="80.099999999999994" customHeight="1" x14ac:dyDescent="0.25">
      <c r="A60" s="11">
        <v>53</v>
      </c>
      <c r="B60" s="197" t="s">
        <v>179</v>
      </c>
      <c r="C60" s="162" t="s">
        <v>504</v>
      </c>
      <c r="D60" s="160" t="s">
        <v>505</v>
      </c>
      <c r="E60" s="161" t="s">
        <v>29</v>
      </c>
      <c r="F60" s="162" t="s">
        <v>533</v>
      </c>
      <c r="G60" s="162" t="s">
        <v>534</v>
      </c>
      <c r="H60" s="162" t="s">
        <v>32</v>
      </c>
      <c r="I60" s="162" t="s">
        <v>33</v>
      </c>
      <c r="J60" s="165">
        <v>0.8</v>
      </c>
      <c r="K60" s="162" t="s">
        <v>523</v>
      </c>
      <c r="L60" s="162" t="s">
        <v>35</v>
      </c>
      <c r="M60" s="162" t="s">
        <v>535</v>
      </c>
      <c r="N60" s="162" t="s">
        <v>37</v>
      </c>
      <c r="O60" s="162" t="s">
        <v>536</v>
      </c>
      <c r="P60" s="162" t="s">
        <v>32</v>
      </c>
      <c r="Q60" s="162" t="s">
        <v>32</v>
      </c>
      <c r="R60" s="162" t="s">
        <v>527</v>
      </c>
      <c r="S60" s="162" t="s">
        <v>528</v>
      </c>
      <c r="T60" s="162" t="s">
        <v>537</v>
      </c>
      <c r="U60" s="162" t="s">
        <v>163</v>
      </c>
      <c r="V60" s="162" t="s">
        <v>530</v>
      </c>
      <c r="W60" s="162" t="s">
        <v>531</v>
      </c>
      <c r="X60" s="162" t="s">
        <v>531</v>
      </c>
      <c r="Y60" s="162" t="s">
        <v>532</v>
      </c>
      <c r="Z60" s="243">
        <f>J60</f>
        <v>0.8</v>
      </c>
      <c r="AA60" s="160">
        <v>3</v>
      </c>
      <c r="AB60" s="160">
        <v>3</v>
      </c>
      <c r="AC60" s="147">
        <f>IFERROR(Tabla1[[#This Row],[Valor numerador]]/Tabla1[[#This Row],[Valor denominador]], " ")</f>
        <v>1</v>
      </c>
      <c r="AD60" s="145" t="str">
        <f t="shared" si="0"/>
        <v>&gt;95%</v>
      </c>
      <c r="AE60" s="68" t="s">
        <v>21</v>
      </c>
      <c r="AF60" s="246" t="s">
        <v>985</v>
      </c>
      <c r="AG60" s="150"/>
      <c r="AH60" s="243">
        <f>Z60</f>
        <v>0.8</v>
      </c>
      <c r="AI60" s="160">
        <v>2</v>
      </c>
      <c r="AJ60" s="160">
        <v>2</v>
      </c>
      <c r="AK60" s="147">
        <f>IFERROR(Tabla1[[#This Row],[Valor numerador3]]/Tabla1[[#This Row],[Valor denominador4]], " ")</f>
        <v>1</v>
      </c>
      <c r="AL60" s="146" t="str">
        <f>+Tabla1[[#This Row],[EXCELENTE]]</f>
        <v>&gt;95%</v>
      </c>
      <c r="AM60" s="68" t="s">
        <v>21</v>
      </c>
      <c r="AN60" s="246" t="s">
        <v>987</v>
      </c>
      <c r="AO60" s="245"/>
      <c r="AP60" s="243">
        <f>AH60</f>
        <v>0.8</v>
      </c>
      <c r="AQ60" s="160">
        <v>0</v>
      </c>
      <c r="AR60" s="160">
        <v>0</v>
      </c>
      <c r="AS60" s="147" t="str">
        <f>IFERROR(Tabla1[[#This Row],[Valor numerador11]]/Tabla1[[#This Row],[Valor denominador12]], " ")</f>
        <v xml:space="preserve"> </v>
      </c>
      <c r="AT60" s="146" t="str">
        <f>+Tabla1[[#This Row],[EXCELENTE]]</f>
        <v>&gt;95%</v>
      </c>
      <c r="AU60" s="68"/>
      <c r="AV60" s="246"/>
      <c r="AW60" s="245" t="s">
        <v>989</v>
      </c>
      <c r="AX60" s="115">
        <f t="shared" si="5"/>
        <v>1</v>
      </c>
      <c r="AY60" s="65">
        <f>+Tabla1[[#This Row],[PROMEDIO MENSUAL 3er TRIMESTRE]]</f>
        <v>1</v>
      </c>
      <c r="AZ60" s="66" t="s">
        <v>21</v>
      </c>
      <c r="BA60" s="328">
        <v>0.8</v>
      </c>
      <c r="BB60" s="254">
        <v>21</v>
      </c>
      <c r="BC60" s="254">
        <v>21</v>
      </c>
      <c r="BD60" s="249">
        <f>IFERROR(Tabla1[[#This Row],[Valor numerador19]]/Tabla1[[#This Row],[Valor denominador20]], " ")</f>
        <v>1</v>
      </c>
      <c r="BE60" s="250" t="str">
        <f t="shared" si="7"/>
        <v>&gt;95%</v>
      </c>
      <c r="BF60" s="334" t="s">
        <v>21</v>
      </c>
      <c r="BG60" s="336" t="s">
        <v>971</v>
      </c>
      <c r="BH60" s="254"/>
      <c r="BI60" s="255">
        <v>0.8</v>
      </c>
      <c r="BJ60" s="254">
        <v>18</v>
      </c>
      <c r="BK60" s="254">
        <v>18</v>
      </c>
      <c r="BL60" s="249">
        <f>IFERROR(Tabla1[[#This Row],[Valor numerador27]]/Tabla1[[#This Row],[Valor denominador28]], " ")</f>
        <v>1</v>
      </c>
      <c r="BM60" s="250" t="str">
        <f t="shared" si="1"/>
        <v>&gt;95%</v>
      </c>
      <c r="BN60" s="334" t="s">
        <v>21</v>
      </c>
      <c r="BO60" s="337" t="s">
        <v>973</v>
      </c>
      <c r="BP60" s="254"/>
      <c r="BQ60" s="255">
        <v>0.8</v>
      </c>
      <c r="BR60" s="254">
        <v>2</v>
      </c>
      <c r="BS60" s="254">
        <v>2</v>
      </c>
      <c r="BT60" s="250">
        <f>+IFERROR(Tabla1[[#This Row],[Valor numerador35]]/Tabla1[[#This Row],[Valor denominador36]], " ")</f>
        <v>1</v>
      </c>
      <c r="BU60" s="250" t="str">
        <f t="shared" si="2"/>
        <v>&gt;95%</v>
      </c>
      <c r="BV60" s="334" t="s">
        <v>21</v>
      </c>
      <c r="BW60" s="336" t="s">
        <v>977</v>
      </c>
      <c r="BX60" s="254"/>
      <c r="BY60" s="339">
        <f>+IFERROR(AVERAGE(Tabla1[[#This Row],[RESULTADO 21]],Tabla1[[#This Row],[RESULTADO 29]],Tabla1[[#This Row],[RESULTADO 37]]), " ")</f>
        <v>1</v>
      </c>
      <c r="BZ60" s="340">
        <f>+Tabla1[[#This Row],[PROMEDIO MENSUAL 2do TRIMESTRE]]</f>
        <v>1</v>
      </c>
      <c r="CA60" s="341" t="str">
        <f>+Tabla1[[#This Row],[DESEMPEÑO39]]</f>
        <v>EXCELENTE</v>
      </c>
      <c r="CB60" s="69">
        <f t="shared" si="9"/>
        <v>0.8</v>
      </c>
      <c r="CC60" s="70"/>
      <c r="CD60" s="70"/>
      <c r="CE60" s="69" t="str">
        <f>IFERROR(Tabla1[[#This Row],[Valor numerador43]]/Tabla1[[#This Row],[Valor denominador44]], " ")</f>
        <v xml:space="preserve"> </v>
      </c>
      <c r="CF60" s="72" t="str">
        <f t="shared" si="3"/>
        <v>&gt;95%</v>
      </c>
      <c r="CG60" s="346"/>
      <c r="CH60" s="152"/>
      <c r="CI60" s="152"/>
      <c r="CJ60" s="69">
        <f t="shared" si="10"/>
        <v>0.8</v>
      </c>
      <c r="CK60" s="70"/>
      <c r="CL60" s="70"/>
      <c r="CM60" s="69" t="str">
        <f>+IFERROR(Tabla1[[#This Row],[Valor numerador51]]/Tabla1[[#This Row],[Valor denominador52]], " ")</f>
        <v xml:space="preserve"> </v>
      </c>
      <c r="CN60" s="72" t="str">
        <f t="shared" si="8"/>
        <v>&gt;95%</v>
      </c>
      <c r="CO60" s="346"/>
      <c r="CP60" s="152"/>
      <c r="CQ60" s="152"/>
      <c r="CR60" s="69">
        <f t="shared" si="11"/>
        <v>0.8</v>
      </c>
      <c r="CS60" s="70">
        <v>30</v>
      </c>
      <c r="CT60" s="70">
        <v>30</v>
      </c>
      <c r="CU60" s="69">
        <f>+IFERROR(Tabla1[[#This Row],[Valor numerador59]]/Tabla1[[#This Row],[Valor denominador60]], " ")</f>
        <v>1</v>
      </c>
      <c r="CV60" s="72" t="str">
        <f t="shared" si="4"/>
        <v>&gt;95%</v>
      </c>
      <c r="CW60" s="346" t="s">
        <v>21</v>
      </c>
      <c r="CX60" s="204" t="s">
        <v>983</v>
      </c>
      <c r="CY60" s="152"/>
      <c r="CZ60" s="339">
        <f>+IFERROR(AVERAGE(Tabla1[[#This Row],[RESULTADO 45]],Tabla1[[#This Row],[RESULTADO 53]],Tabla1[[#This Row],[RESULTADO 61]]), " ")</f>
        <v>1</v>
      </c>
      <c r="DA60" s="340">
        <f>+Tabla1[[#This Row],[PROMEDIO MENSUAL 1er TRIMESTRE]]</f>
        <v>1</v>
      </c>
      <c r="DB60" s="372" t="str">
        <f>+Tabla1[[#This Row],[DESEMPEÑO63]]</f>
        <v>EXCELENTE</v>
      </c>
    </row>
    <row r="61" spans="1:106" ht="80.099999999999994" customHeight="1" x14ac:dyDescent="0.25">
      <c r="A61" s="11">
        <v>54</v>
      </c>
      <c r="B61" s="423" t="s">
        <v>26</v>
      </c>
      <c r="C61" s="420" t="s">
        <v>504</v>
      </c>
      <c r="D61" s="198" t="s">
        <v>505</v>
      </c>
      <c r="E61" s="418" t="s">
        <v>29</v>
      </c>
      <c r="F61" s="419" t="s">
        <v>538</v>
      </c>
      <c r="G61" s="420" t="s">
        <v>539</v>
      </c>
      <c r="H61" s="420" t="s">
        <v>32</v>
      </c>
      <c r="I61" s="420" t="s">
        <v>33</v>
      </c>
      <c r="J61" s="421">
        <v>0.04</v>
      </c>
      <c r="K61" s="419" t="s">
        <v>540</v>
      </c>
      <c r="L61" s="420" t="s">
        <v>524</v>
      </c>
      <c r="M61" s="420" t="s">
        <v>541</v>
      </c>
      <c r="N61" s="419" t="s">
        <v>37</v>
      </c>
      <c r="O61" s="420" t="s">
        <v>542</v>
      </c>
      <c r="P61" s="420" t="s">
        <v>32</v>
      </c>
      <c r="Q61" s="420" t="s">
        <v>32</v>
      </c>
      <c r="R61" s="419" t="s">
        <v>543</v>
      </c>
      <c r="S61" s="420" t="s">
        <v>544</v>
      </c>
      <c r="T61" s="420" t="s">
        <v>545</v>
      </c>
      <c r="U61" s="419" t="s">
        <v>546</v>
      </c>
      <c r="V61" s="420" t="s">
        <v>547</v>
      </c>
      <c r="W61" s="420" t="s">
        <v>548</v>
      </c>
      <c r="X61" s="420" t="s">
        <v>548</v>
      </c>
      <c r="Y61" s="420" t="s">
        <v>532</v>
      </c>
      <c r="Z61" s="145">
        <f>J61</f>
        <v>0.04</v>
      </c>
      <c r="AA61" s="146"/>
      <c r="AB61" s="146"/>
      <c r="AC61" s="147" t="str">
        <f>IFERROR(Tabla1[[#This Row],[Valor numerador]]/Tabla1[[#This Row],[Valor denominador]], " ")</f>
        <v xml:space="preserve"> </v>
      </c>
      <c r="AD61" s="145" t="str">
        <f>+U61</f>
        <v>&lt; 3,5%</v>
      </c>
      <c r="AE61" s="146"/>
      <c r="AF61" s="388"/>
      <c r="AG61" s="388"/>
      <c r="AH61" s="145">
        <f>J61</f>
        <v>0.04</v>
      </c>
      <c r="AI61" s="146"/>
      <c r="AJ61" s="146"/>
      <c r="AK61" s="147" t="str">
        <f>IFERROR(Tabla1[[#This Row],[Valor numerador3]]/Tabla1[[#This Row],[Valor denominador4]], " ")</f>
        <v xml:space="preserve"> </v>
      </c>
      <c r="AL61" s="146" t="str">
        <f>+Tabla1[[#This Row],[EXCELENTE]]</f>
        <v>&lt; 3,5%</v>
      </c>
      <c r="AM61" s="146"/>
      <c r="AN61" s="388"/>
      <c r="AO61" s="388"/>
      <c r="AP61" s="145">
        <f>J61</f>
        <v>0.04</v>
      </c>
      <c r="AQ61" s="146">
        <v>23</v>
      </c>
      <c r="AR61" s="146">
        <v>23</v>
      </c>
      <c r="AS61" s="147">
        <f>IFERROR(Tabla1[[#This Row],[Valor numerador11]]/Tabla1[[#This Row],[Valor denominador12]], " ")</f>
        <v>1</v>
      </c>
      <c r="AT61" s="146" t="str">
        <f>+Tabla1[[#This Row],[EXCELENTE]]</f>
        <v>&lt; 3,5%</v>
      </c>
      <c r="AU61" s="146" t="s">
        <v>21</v>
      </c>
      <c r="AV61" s="388" t="s">
        <v>627</v>
      </c>
      <c r="AW61" s="388"/>
      <c r="AX61" s="115">
        <f>+IFERROR(AVERAGE(AC61,AK61,AS61), "0")</f>
        <v>1</v>
      </c>
      <c r="AY61" s="65">
        <f>+Tabla1[[#This Row],[PROMEDIO MENSUAL 3er TRIMESTRE]]</f>
        <v>1</v>
      </c>
      <c r="AZ61" s="66" t="str">
        <f>AU61</f>
        <v>EXCELENTE</v>
      </c>
      <c r="BA61" s="338">
        <v>0.04</v>
      </c>
      <c r="BB61" s="335"/>
      <c r="BC61" s="335"/>
      <c r="BD61" s="249" t="str">
        <f>IFERROR(Tabla1[[#This Row],[Valor numerador19]]/Tabla1[[#This Row],[Valor denominador20]], " ")</f>
        <v xml:space="preserve"> </v>
      </c>
      <c r="BE61" s="250" t="str">
        <f>+U61</f>
        <v>&lt; 3,5%</v>
      </c>
      <c r="BF61" s="335"/>
      <c r="BG61" s="335"/>
      <c r="BH61" s="335"/>
      <c r="BI61" s="338">
        <v>0.04</v>
      </c>
      <c r="BJ61" s="335"/>
      <c r="BK61" s="335"/>
      <c r="BL61" s="249" t="str">
        <f>IFERROR(Tabla1[[#This Row],[Valor numerador27]]/Tabla1[[#This Row],[Valor denominador28]], " ")</f>
        <v xml:space="preserve"> </v>
      </c>
      <c r="BM61" s="250" t="str">
        <f>+U61</f>
        <v>&lt; 3,5%</v>
      </c>
      <c r="BN61" s="335"/>
      <c r="BO61" s="335"/>
      <c r="BP61" s="254"/>
      <c r="BQ61" s="255">
        <v>0.04</v>
      </c>
      <c r="BR61" s="254">
        <v>19</v>
      </c>
      <c r="BS61" s="254">
        <v>688</v>
      </c>
      <c r="BT61" s="250">
        <f>+IFERROR(Tabla1[[#This Row],[Valor numerador35]]/Tabla1[[#This Row],[Valor denominador36]], " ")</f>
        <v>2.7616279069767442E-2</v>
      </c>
      <c r="BU61" s="250" t="str">
        <f>+U61</f>
        <v>&lt; 3,5%</v>
      </c>
      <c r="BV61" s="254" t="s">
        <v>21</v>
      </c>
      <c r="BW61" s="254" t="s">
        <v>978</v>
      </c>
      <c r="BX61" s="254"/>
      <c r="BY61" s="339">
        <f>+IFERROR(AVERAGE(Tabla1[[#This Row],[RESULTADO 21]],Tabla1[[#This Row],[RESULTADO 29]],Tabla1[[#This Row],[RESULTADO 37]]), " ")</f>
        <v>2.7616279069767442E-2</v>
      </c>
      <c r="BZ61" s="340">
        <f>+Tabla1[[#This Row],[PROMEDIO MENSUAL 2do TRIMESTRE]]</f>
        <v>2.7616279069767442E-2</v>
      </c>
      <c r="CA61" s="341" t="str">
        <f>+Tabla1[[#This Row],[DESEMPEÑO39]]</f>
        <v>EXCELENTE</v>
      </c>
      <c r="CB61" s="69"/>
      <c r="CC61" s="70"/>
      <c r="CD61" s="70"/>
      <c r="CE61" s="69"/>
      <c r="CF61" s="72"/>
      <c r="CG61" s="73"/>
      <c r="CH61" s="152"/>
      <c r="CI61" s="152"/>
      <c r="CJ61" s="69"/>
      <c r="CK61" s="70"/>
      <c r="CL61" s="70"/>
      <c r="CM61" s="69"/>
      <c r="CN61" s="72"/>
      <c r="CO61" s="73"/>
      <c r="CP61" s="152"/>
      <c r="CQ61" s="152"/>
      <c r="CR61" s="69"/>
      <c r="CS61" s="70"/>
      <c r="CT61" s="70"/>
      <c r="CU61" s="69"/>
      <c r="CV61" s="72"/>
      <c r="CW61" s="73"/>
      <c r="CX61" s="155"/>
      <c r="CY61" s="152"/>
      <c r="CZ61" s="339"/>
      <c r="DA61" s="340"/>
      <c r="DB61" s="372"/>
    </row>
    <row r="62" spans="1:106" ht="80.099999999999994" customHeight="1" x14ac:dyDescent="0.25">
      <c r="A62" s="11">
        <v>55</v>
      </c>
      <c r="B62" s="199" t="s">
        <v>26</v>
      </c>
      <c r="C62" s="335" t="s">
        <v>504</v>
      </c>
      <c r="D62" s="198" t="s">
        <v>505</v>
      </c>
      <c r="E62" s="422" t="s">
        <v>29</v>
      </c>
      <c r="F62" s="335" t="s">
        <v>549</v>
      </c>
      <c r="G62" s="335" t="s">
        <v>550</v>
      </c>
      <c r="H62" s="335" t="s">
        <v>32</v>
      </c>
      <c r="I62" s="335" t="s">
        <v>33</v>
      </c>
      <c r="J62" s="338">
        <v>0.04</v>
      </c>
      <c r="K62" s="335" t="s">
        <v>540</v>
      </c>
      <c r="L62" s="335" t="s">
        <v>524</v>
      </c>
      <c r="M62" s="335" t="s">
        <v>551</v>
      </c>
      <c r="N62" s="335" t="s">
        <v>37</v>
      </c>
      <c r="O62" s="335" t="s">
        <v>552</v>
      </c>
      <c r="P62" s="335" t="s">
        <v>32</v>
      </c>
      <c r="Q62" s="335" t="s">
        <v>32</v>
      </c>
      <c r="R62" s="335" t="s">
        <v>543</v>
      </c>
      <c r="S62" s="335" t="s">
        <v>544</v>
      </c>
      <c r="T62" s="335" t="s">
        <v>553</v>
      </c>
      <c r="U62" s="335" t="s">
        <v>554</v>
      </c>
      <c r="V62" s="335" t="s">
        <v>547</v>
      </c>
      <c r="W62" s="335" t="s">
        <v>548</v>
      </c>
      <c r="X62" s="335" t="s">
        <v>548</v>
      </c>
      <c r="Y62" s="335" t="s">
        <v>532</v>
      </c>
      <c r="Z62" s="145">
        <f>J62</f>
        <v>0.04</v>
      </c>
      <c r="AA62" s="146"/>
      <c r="AB62" s="146"/>
      <c r="AC62" s="147" t="str">
        <f>IFERROR(Tabla1[[#This Row],[Valor numerador]]/Tabla1[[#This Row],[Valor denominador]], " ")</f>
        <v xml:space="preserve"> </v>
      </c>
      <c r="AD62" s="145" t="str">
        <f t="shared" si="0"/>
        <v>&lt; 4%</v>
      </c>
      <c r="AE62" s="146"/>
      <c r="AF62" s="388"/>
      <c r="AG62" s="388"/>
      <c r="AH62" s="145">
        <f>J62</f>
        <v>0.04</v>
      </c>
      <c r="AI62" s="146"/>
      <c r="AJ62" s="146"/>
      <c r="AK62" s="147" t="str">
        <f>IFERROR(Tabla1[[#This Row],[Valor numerador3]]/Tabla1[[#This Row],[Valor denominador4]], " ")</f>
        <v xml:space="preserve"> </v>
      </c>
      <c r="AL62" s="146" t="str">
        <f>+Tabla1[[#This Row],[EXCELENTE]]</f>
        <v>&lt; 4%</v>
      </c>
      <c r="AM62" s="146"/>
      <c r="AN62" s="388"/>
      <c r="AO62" s="388"/>
      <c r="AP62" s="145">
        <f>J62</f>
        <v>0.04</v>
      </c>
      <c r="AQ62" s="146">
        <v>7952</v>
      </c>
      <c r="AR62" s="146">
        <v>231120</v>
      </c>
      <c r="AS62" s="147">
        <f>IFERROR(Tabla1[[#This Row],[Valor numerador11]]/Tabla1[[#This Row],[Valor denominador12]], " ")</f>
        <v>3.440636898580824E-2</v>
      </c>
      <c r="AT62" s="146" t="str">
        <f>+Tabla1[[#This Row],[EXCELENTE]]</f>
        <v>&lt; 4%</v>
      </c>
      <c r="AU62" s="146" t="s">
        <v>21</v>
      </c>
      <c r="AV62" s="388" t="s">
        <v>1003</v>
      </c>
      <c r="AW62" s="388"/>
      <c r="AX62" s="115">
        <f t="shared" si="5"/>
        <v>3.440636898580824E-2</v>
      </c>
      <c r="AY62" s="65">
        <f>+Tabla1[[#This Row],[PROMEDIO MENSUAL 3er TRIMESTRE]]</f>
        <v>3.440636898580824E-2</v>
      </c>
      <c r="AZ62" s="66" t="str">
        <f t="shared" si="6"/>
        <v>EXCELENTE</v>
      </c>
      <c r="BA62" s="338">
        <v>0.04</v>
      </c>
      <c r="BB62" s="335"/>
      <c r="BC62" s="335"/>
      <c r="BD62" s="249" t="str">
        <f>IFERROR(Tabla1[[#This Row],[Valor numerador19]]/Tabla1[[#This Row],[Valor denominador20]], " ")</f>
        <v xml:space="preserve"> </v>
      </c>
      <c r="BE62" s="250" t="str">
        <f t="shared" si="7"/>
        <v>&lt; 4%</v>
      </c>
      <c r="BF62" s="335"/>
      <c r="BG62" s="335"/>
      <c r="BH62" s="335"/>
      <c r="BI62" s="338">
        <v>0.04</v>
      </c>
      <c r="BJ62" s="335"/>
      <c r="BK62" s="335"/>
      <c r="BL62" s="249" t="str">
        <f>IFERROR(Tabla1[[#This Row],[Valor numerador27]]/Tabla1[[#This Row],[Valor denominador28]], " ")</f>
        <v xml:space="preserve"> </v>
      </c>
      <c r="BM62" s="250" t="str">
        <f t="shared" si="1"/>
        <v>&lt; 4%</v>
      </c>
      <c r="BN62" s="335"/>
      <c r="BO62" s="335"/>
      <c r="BP62" s="254"/>
      <c r="BQ62" s="255">
        <v>0.04</v>
      </c>
      <c r="BR62" s="125">
        <v>7152</v>
      </c>
      <c r="BS62" s="254">
        <v>495360</v>
      </c>
      <c r="BT62" s="250">
        <f>+IFERROR(Tabla1[[#This Row],[Valor numerador35]]/Tabla1[[#This Row],[Valor denominador36]], " ")</f>
        <v>1.4437984496124032E-2</v>
      </c>
      <c r="BU62" s="250" t="str">
        <f t="shared" si="2"/>
        <v>&lt; 4%</v>
      </c>
      <c r="BV62" s="254" t="s">
        <v>21</v>
      </c>
      <c r="BW62" s="254" t="s">
        <v>979</v>
      </c>
      <c r="BX62" s="254"/>
      <c r="BY62" s="339">
        <f>+IFERROR(AVERAGE(Tabla1[[#This Row],[RESULTADO 21]],Tabla1[[#This Row],[RESULTADO 29]],Tabla1[[#This Row],[RESULTADO 37]]), " ")</f>
        <v>1.4437984496124032E-2</v>
      </c>
      <c r="BZ62" s="340">
        <f>+Tabla1[[#This Row],[PROMEDIO MENSUAL 2do TRIMESTRE]]</f>
        <v>1.4437984496124032E-2</v>
      </c>
      <c r="CA62" s="341" t="str">
        <f>+Tabla1[[#This Row],[DESEMPEÑO39]]</f>
        <v>EXCELENTE</v>
      </c>
      <c r="CB62" s="69"/>
      <c r="CC62" s="70"/>
      <c r="CD62" s="70"/>
      <c r="CE62" s="69"/>
      <c r="CF62" s="72"/>
      <c r="CG62" s="73"/>
      <c r="CH62" s="152"/>
      <c r="CI62" s="152"/>
      <c r="CJ62" s="69"/>
      <c r="CK62" s="70"/>
      <c r="CL62" s="70"/>
      <c r="CM62" s="69"/>
      <c r="CN62" s="72"/>
      <c r="CO62" s="73"/>
      <c r="CP62" s="152"/>
      <c r="CQ62" s="152"/>
      <c r="CR62" s="69"/>
      <c r="CS62" s="70"/>
      <c r="CT62" s="70"/>
      <c r="CU62" s="69"/>
      <c r="CV62" s="72"/>
      <c r="CW62" s="73"/>
      <c r="CX62" s="371"/>
      <c r="CY62" s="152"/>
      <c r="CZ62" s="339"/>
      <c r="DA62" s="340"/>
      <c r="DB62" s="372"/>
    </row>
  </sheetData>
  <protectedRanges>
    <protectedRange sqref="AV47:AV48 AQ47:AR48" name="CUARTO TRIMESTRE_6_1"/>
    <protectedRange password="DE36" sqref="AA49" name="Rango7_1_6"/>
    <protectedRange sqref="AA49" name="CUARTO TRIMESTRE_6"/>
    <protectedRange password="DE36" sqref="AB49" name="Rango7_1_11"/>
    <protectedRange sqref="AB49" name="CUARTO TRIMESTRE_6_6"/>
    <protectedRange password="DE36" sqref="AF49" name="Rango7_1_13"/>
    <protectedRange sqref="AF49" name="CUARTO TRIMESTRE_6_8"/>
    <protectedRange password="DE36" sqref="AI49:AJ49" name="Rango7_1_18"/>
    <protectedRange sqref="AI49:AJ49" name="CUARTO TRIMESTRE_6_13"/>
    <protectedRange password="DE36" sqref="AN49" name="Rango7_1_20"/>
    <protectedRange sqref="AN49" name="CUARTO TRIMESTRE_6_15"/>
    <protectedRange password="DE36" sqref="AV49 AQ49:AR49" name="Rango7_1_7_5"/>
    <protectedRange sqref="AV49 AQ49:AR49" name="CUARTO TRIMESTRE_6_1_5"/>
    <protectedRange password="DE36" sqref="AA50:AB50" name="Rango7_1_15"/>
    <protectedRange sqref="AA50" name="CUARTO TRIMESTRE_6_10"/>
    <protectedRange password="DE36" sqref="AF50" name="Rango7_1_16"/>
    <protectedRange sqref="AF50" name="CUARTO TRIMESTRE_6_11"/>
    <protectedRange password="DE36" sqref="AI50:AJ50" name="Rango7_1_18_1"/>
    <protectedRange sqref="AI50" name="CUARTO TRIMESTRE_6_13_1"/>
    <protectedRange password="DE36" sqref="AN50" name="Rango7_1_20_1"/>
    <protectedRange sqref="AN50" name="CUARTO TRIMESTRE_6_15_1"/>
    <protectedRange password="DE36" sqref="AV50 AQ50:AR50" name="Rango7_1_7_6"/>
    <protectedRange sqref="AQ50 AV50" name="CUARTO TRIMESTRE_6_1_6"/>
    <protectedRange password="DE36" sqref="BB50:BC50" name="Rango7_1_6_1_1_2"/>
    <protectedRange sqref="BB50" name="CUARTO TRIMESTRE_6_3_1_2"/>
    <protectedRange password="DE36" sqref="BG50" name="Rango7_1_11_1_1_1"/>
    <protectedRange sqref="BG50" name="CUARTO TRIMESTRE_6_5_1_1_1"/>
    <protectedRange password="DE36" sqref="BJ50:BK50" name="Rango7_1_12_1_1_1"/>
    <protectedRange sqref="BJ50" name="CUARTO TRIMESTRE_6_6_1_1_1"/>
    <protectedRange password="DE36" sqref="BR45:BS45" name="Rango7_1_7_1_1_1"/>
    <protectedRange sqref="BR45:BS45" name="CUARTO TRIMESTRE_6_1_1_1_1"/>
    <protectedRange password="DE36" sqref="BR46:BS46" name="Rango7_1_7_2_1_1"/>
    <protectedRange sqref="BR46:BS46" name="CUARTO TRIMESTRE_6_1_2_1_1"/>
    <protectedRange password="DE36" sqref="BR47:BS47" name="Rango7_1_7_3_1_1"/>
    <protectedRange sqref="BR47:BS47" name="CUARTO TRIMESTRE_6_1_3_1_1"/>
    <protectedRange password="DE36" sqref="BR48:BS48" name="Rango7_1_7_4_1_1"/>
    <protectedRange sqref="BR48:BS48" name="CUARTO TRIMESTRE_6_1_4_1_1"/>
    <protectedRange password="DE36" sqref="BO50" name="Rango7_1_13_1_1_2"/>
    <protectedRange sqref="BO50" name="CUARTO TRIMESTRE_6_7_1_1_2"/>
    <protectedRange password="DE36" sqref="BR50:BS50" name="Rango7_1_14_1_1_1"/>
    <protectedRange sqref="BR50" name="CUARTO TRIMESTRE_6_8_1_1_1"/>
    <protectedRange password="DE36" sqref="BW45" name="Rango7_1_8_1_1_1"/>
    <protectedRange sqref="BW45" name="CUARTO TRIMESTRE_6_2_1_1_1"/>
    <protectedRange password="DE36" sqref="BW46" name="Rango7_1_8_2_1_1"/>
    <protectedRange sqref="BW46" name="CUARTO TRIMESTRE_6_2_2_1_1"/>
    <protectedRange password="DE36" sqref="BW47" name="Rango7_1_8_3_1_1"/>
    <protectedRange sqref="BW47" name="CUARTO TRIMESTRE_6_2_3_1_1"/>
    <protectedRange password="DE36" sqref="BW48" name="Rango7_1_8_4_1_1"/>
    <protectedRange sqref="BW48" name="CUARTO TRIMESTRE_6_2_4_1_1"/>
    <protectedRange password="DE36" sqref="BW50" name="Rango7_1_13_1_1_1_1"/>
    <protectedRange sqref="BW50" name="CUARTO TRIMESTRE_6_7_1_1_1_1"/>
    <protectedRange password="DE36" sqref="CC47:CD47" name="Rango7_1_1_2"/>
    <protectedRange password="DE36" sqref="CC48:CD48" name="Rango7_1_3_1"/>
    <protectedRange password="DE36" sqref="CH47" name="Rango7_1_1_1"/>
    <protectedRange sqref="CH48" name="CUARTO TRIMESTRE"/>
    <protectedRange password="DE36" sqref="CK47:CL47" name="Rango7_1_2_1"/>
    <protectedRange password="DE36" sqref="CK48:CL48" name="Rango7_1_4_1"/>
    <protectedRange sqref="CP48" name="CUARTO TRIMESTRE_1_1"/>
  </protectedRanges>
  <dataConsolidate/>
  <mergeCells count="12">
    <mergeCell ref="CR6:CY6"/>
    <mergeCell ref="R6:U6"/>
    <mergeCell ref="V6:Y6"/>
    <mergeCell ref="B6:Q6"/>
    <mergeCell ref="CB6:CI6"/>
    <mergeCell ref="CJ6:CQ6"/>
    <mergeCell ref="BA6:BH6"/>
    <mergeCell ref="BI6:BP6"/>
    <mergeCell ref="BQ6:BX6"/>
    <mergeCell ref="Z6:AG6"/>
    <mergeCell ref="AH6:AO6"/>
    <mergeCell ref="AP6:AW6"/>
  </mergeCells>
  <pageMargins left="0.70866141732283472" right="0.70866141732283472" top="0.74803149606299213" bottom="0.74803149606299213" header="0.31496062992125984" footer="0.31496062992125984"/>
  <pageSetup scale="60"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E160"/>
  <sheetViews>
    <sheetView topLeftCell="A22" zoomScale="115" zoomScaleNormal="115" workbookViewId="0">
      <selection activeCell="I21" sqref="I21"/>
    </sheetView>
  </sheetViews>
  <sheetFormatPr baseColWidth="10" defaultRowHeight="15" x14ac:dyDescent="0.25"/>
  <cols>
    <col min="1" max="1" width="36.42578125" customWidth="1"/>
    <col min="2" max="2" width="21.140625" customWidth="1"/>
    <col min="3" max="3" width="9.42578125" customWidth="1"/>
    <col min="4" max="4" width="10.7109375" customWidth="1"/>
    <col min="5" max="5" width="5.5703125" customWidth="1"/>
    <col min="6" max="6" width="9.42578125" customWidth="1"/>
    <col min="7" max="8" width="10.7109375" customWidth="1"/>
  </cols>
  <sheetData>
    <row r="3" spans="1:7" x14ac:dyDescent="0.25">
      <c r="A3" s="137" t="s">
        <v>692</v>
      </c>
      <c r="B3" s="137" t="s">
        <v>598</v>
      </c>
      <c r="C3" s="138"/>
      <c r="D3" s="138"/>
      <c r="E3" s="138"/>
      <c r="F3" s="138"/>
      <c r="G3" s="138"/>
    </row>
    <row r="4" spans="1:7" x14ac:dyDescent="0.25">
      <c r="A4" s="380" t="s">
        <v>599</v>
      </c>
      <c r="B4" s="384" t="s">
        <v>21</v>
      </c>
      <c r="C4" s="144" t="s">
        <v>20</v>
      </c>
      <c r="D4" s="144" t="s">
        <v>19</v>
      </c>
      <c r="E4" s="144" t="s">
        <v>18</v>
      </c>
      <c r="F4" s="385" t="s">
        <v>1007</v>
      </c>
      <c r="G4" s="382" t="s">
        <v>596</v>
      </c>
    </row>
    <row r="5" spans="1:7" x14ac:dyDescent="0.25">
      <c r="A5" s="381" t="s">
        <v>29</v>
      </c>
      <c r="B5" s="378">
        <v>27</v>
      </c>
      <c r="C5" s="59">
        <v>4</v>
      </c>
      <c r="D5" s="59">
        <v>1</v>
      </c>
      <c r="E5" s="59">
        <v>3</v>
      </c>
      <c r="F5" s="59"/>
      <c r="G5" s="375">
        <v>35</v>
      </c>
    </row>
    <row r="6" spans="1:7" x14ac:dyDescent="0.25">
      <c r="A6" s="382" t="s">
        <v>71</v>
      </c>
      <c r="B6" s="378">
        <v>3</v>
      </c>
      <c r="C6" s="59">
        <v>3</v>
      </c>
      <c r="D6" s="59">
        <v>3</v>
      </c>
      <c r="E6" s="59">
        <v>4</v>
      </c>
      <c r="F6" s="59"/>
      <c r="G6" s="375">
        <v>13</v>
      </c>
    </row>
    <row r="7" spans="1:7" x14ac:dyDescent="0.25">
      <c r="A7" s="383" t="s">
        <v>596</v>
      </c>
      <c r="B7" s="379">
        <v>30</v>
      </c>
      <c r="C7" s="376">
        <v>7</v>
      </c>
      <c r="D7" s="376">
        <v>4</v>
      </c>
      <c r="E7" s="376">
        <v>7</v>
      </c>
      <c r="F7" s="376"/>
      <c r="G7" s="377">
        <v>48</v>
      </c>
    </row>
    <row r="11" spans="1:7" x14ac:dyDescent="0.25">
      <c r="A11" s="79" t="s">
        <v>692</v>
      </c>
      <c r="B11" s="79" t="s">
        <v>598</v>
      </c>
    </row>
    <row r="12" spans="1:7" x14ac:dyDescent="0.25">
      <c r="A12" s="123" t="s">
        <v>599</v>
      </c>
      <c r="B12" s="122" t="s">
        <v>21</v>
      </c>
      <c r="C12" s="122" t="s">
        <v>20</v>
      </c>
      <c r="D12" s="122" t="s">
        <v>19</v>
      </c>
      <c r="E12" s="122" t="s">
        <v>18</v>
      </c>
      <c r="F12" s="122" t="s">
        <v>1007</v>
      </c>
      <c r="G12" s="122" t="s">
        <v>596</v>
      </c>
    </row>
    <row r="13" spans="1:7" x14ac:dyDescent="0.25">
      <c r="A13" s="122" t="s">
        <v>29</v>
      </c>
      <c r="B13" s="122">
        <v>0.77142857142857146</v>
      </c>
      <c r="C13" s="122">
        <v>0.11428571428571428</v>
      </c>
      <c r="D13" s="122">
        <v>2.8571428571428571E-2</v>
      </c>
      <c r="E13" s="122">
        <v>8.5714285714285715E-2</v>
      </c>
      <c r="F13" s="122">
        <v>0</v>
      </c>
      <c r="G13" s="122">
        <v>1</v>
      </c>
    </row>
    <row r="14" spans="1:7" x14ac:dyDescent="0.25">
      <c r="A14" s="122" t="s">
        <v>71</v>
      </c>
      <c r="B14" s="122">
        <v>0.23076923076923078</v>
      </c>
      <c r="C14" s="122">
        <v>0.23076923076923078</v>
      </c>
      <c r="D14" s="122">
        <v>0.23076923076923078</v>
      </c>
      <c r="E14" s="122">
        <v>0.30769230769230771</v>
      </c>
      <c r="F14" s="122">
        <v>0</v>
      </c>
      <c r="G14" s="122">
        <v>1</v>
      </c>
    </row>
    <row r="15" spans="1:7" x14ac:dyDescent="0.25">
      <c r="A15" s="122" t="s">
        <v>596</v>
      </c>
      <c r="B15" s="122">
        <v>0.625</v>
      </c>
      <c r="C15" s="122">
        <v>0.14583333333333334</v>
      </c>
      <c r="D15" s="122">
        <v>8.3333333333333329E-2</v>
      </c>
      <c r="E15" s="122">
        <v>0.14583333333333334</v>
      </c>
      <c r="F15" s="122">
        <v>0</v>
      </c>
      <c r="G15" s="122">
        <v>1</v>
      </c>
    </row>
    <row r="16" spans="1:7" s="77" customFormat="1" x14ac:dyDescent="0.25">
      <c r="A16" s="118"/>
      <c r="B16" s="119"/>
      <c r="C16" s="119"/>
      <c r="D16" s="119"/>
      <c r="E16" s="119"/>
      <c r="F16" s="119"/>
      <c r="G16" s="119"/>
    </row>
    <row r="17" spans="1:7" s="77" customFormat="1" x14ac:dyDescent="0.25">
      <c r="A17" s="118"/>
      <c r="B17" s="119"/>
      <c r="C17" s="119"/>
      <c r="D17" s="119"/>
      <c r="E17" s="119"/>
      <c r="F17" s="119"/>
      <c r="G17" s="119"/>
    </row>
    <row r="18" spans="1:7" s="77" customFormat="1" x14ac:dyDescent="0.25">
      <c r="A18" s="118"/>
      <c r="B18" s="119"/>
      <c r="C18" s="119"/>
      <c r="D18" s="119"/>
      <c r="E18" s="119"/>
      <c r="F18" s="119"/>
      <c r="G18" s="119"/>
    </row>
    <row r="19" spans="1:7" s="77" customFormat="1" x14ac:dyDescent="0.25">
      <c r="A19" s="118"/>
      <c r="B19" s="119"/>
      <c r="C19" s="119"/>
      <c r="D19" s="119"/>
      <c r="E19" s="119"/>
      <c r="F19" s="119"/>
      <c r="G19" s="119"/>
    </row>
    <row r="20" spans="1:7" s="77" customFormat="1" x14ac:dyDescent="0.25">
      <c r="A20" s="118"/>
      <c r="B20" s="119"/>
      <c r="C20" s="119"/>
      <c r="D20" s="119"/>
      <c r="E20" s="119"/>
      <c r="F20" s="119"/>
      <c r="G20" s="119"/>
    </row>
    <row r="21" spans="1:7" s="77" customFormat="1" x14ac:dyDescent="0.25">
      <c r="A21" s="118"/>
      <c r="B21" s="119"/>
      <c r="C21" s="119"/>
      <c r="D21" s="119"/>
      <c r="E21" s="119"/>
      <c r="F21" s="119"/>
      <c r="G21" s="119"/>
    </row>
    <row r="22" spans="1:7" s="77" customFormat="1" x14ac:dyDescent="0.25">
      <c r="A22" s="79" t="s">
        <v>692</v>
      </c>
      <c r="B22" s="123" t="s">
        <v>598</v>
      </c>
      <c r="C22"/>
      <c r="D22"/>
      <c r="E22"/>
      <c r="F22"/>
      <c r="G22"/>
    </row>
    <row r="23" spans="1:7" s="77" customFormat="1" x14ac:dyDescent="0.25">
      <c r="A23" s="79" t="s">
        <v>599</v>
      </c>
      <c r="B23" s="122" t="s">
        <v>29</v>
      </c>
      <c r="C23" s="122" t="s">
        <v>71</v>
      </c>
      <c r="D23" s="122" t="s">
        <v>596</v>
      </c>
      <c r="E23"/>
      <c r="F23"/>
      <c r="G23"/>
    </row>
    <row r="24" spans="1:7" s="77" customFormat="1" x14ac:dyDescent="0.25">
      <c r="A24" s="122" t="s">
        <v>21</v>
      </c>
      <c r="B24" s="122">
        <v>0.77142857142857146</v>
      </c>
      <c r="C24" s="122">
        <v>0.23076923076923078</v>
      </c>
      <c r="D24" s="122">
        <v>0.625</v>
      </c>
      <c r="E24"/>
      <c r="F24"/>
      <c r="G24"/>
    </row>
    <row r="25" spans="1:7" s="77" customFormat="1" x14ac:dyDescent="0.25">
      <c r="A25" s="122" t="s">
        <v>20</v>
      </c>
      <c r="B25" s="122">
        <v>0.11428571428571428</v>
      </c>
      <c r="C25" s="122">
        <v>0.23076923076923078</v>
      </c>
      <c r="D25" s="122">
        <v>0.14583333333333334</v>
      </c>
      <c r="E25"/>
      <c r="F25"/>
      <c r="G25"/>
    </row>
    <row r="26" spans="1:7" s="77" customFormat="1" x14ac:dyDescent="0.25">
      <c r="A26" s="122" t="s">
        <v>19</v>
      </c>
      <c r="B26" s="122">
        <v>2.8571428571428571E-2</v>
      </c>
      <c r="C26" s="122">
        <v>0.23076923076923078</v>
      </c>
      <c r="D26" s="122">
        <v>8.3333333333333329E-2</v>
      </c>
      <c r="E26"/>
      <c r="F26"/>
      <c r="G26"/>
    </row>
    <row r="27" spans="1:7" s="77" customFormat="1" x14ac:dyDescent="0.25">
      <c r="A27" s="122" t="s">
        <v>18</v>
      </c>
      <c r="B27" s="122">
        <v>8.5714285714285715E-2</v>
      </c>
      <c r="C27" s="122">
        <v>0.30769230769230771</v>
      </c>
      <c r="D27" s="122">
        <v>0.14583333333333334</v>
      </c>
      <c r="E27" s="119"/>
      <c r="F27" s="119"/>
      <c r="G27" s="119"/>
    </row>
    <row r="28" spans="1:7" s="77" customFormat="1" x14ac:dyDescent="0.25">
      <c r="A28" s="122" t="s">
        <v>1007</v>
      </c>
      <c r="B28" s="122">
        <v>0</v>
      </c>
      <c r="C28" s="122">
        <v>0</v>
      </c>
      <c r="D28" s="122">
        <v>0</v>
      </c>
      <c r="E28" s="119"/>
      <c r="F28" s="119"/>
      <c r="G28" s="119"/>
    </row>
    <row r="29" spans="1:7" s="77" customFormat="1" x14ac:dyDescent="0.25">
      <c r="A29" s="122" t="s">
        <v>596</v>
      </c>
      <c r="B29" s="122">
        <v>1</v>
      </c>
      <c r="C29" s="122">
        <v>1</v>
      </c>
      <c r="D29" s="122">
        <v>1</v>
      </c>
      <c r="E29" s="119"/>
      <c r="F29" s="119"/>
      <c r="G29" s="119"/>
    </row>
    <row r="30" spans="1:7" s="77" customFormat="1" x14ac:dyDescent="0.25">
      <c r="A30"/>
      <c r="B30"/>
      <c r="C30"/>
      <c r="D30"/>
      <c r="E30" s="119"/>
      <c r="F30" s="119"/>
      <c r="G30" s="119"/>
    </row>
    <row r="31" spans="1:7" s="77" customFormat="1" x14ac:dyDescent="0.25">
      <c r="A31"/>
      <c r="B31"/>
      <c r="C31" s="119"/>
      <c r="D31" s="119"/>
      <c r="E31" s="119"/>
      <c r="F31" s="119"/>
      <c r="G31" s="119"/>
    </row>
    <row r="32" spans="1:7" s="77" customFormat="1" x14ac:dyDescent="0.25">
      <c r="A32"/>
      <c r="B32"/>
      <c r="C32" s="119"/>
      <c r="D32" s="119"/>
      <c r="E32" s="119"/>
      <c r="F32" s="119"/>
      <c r="G32" s="119"/>
    </row>
    <row r="33" spans="1:7" s="77" customFormat="1" x14ac:dyDescent="0.25">
      <c r="A33"/>
      <c r="B33"/>
      <c r="C33" s="119"/>
      <c r="D33" s="119"/>
      <c r="E33" s="119"/>
      <c r="F33" s="119"/>
      <c r="G33" s="119"/>
    </row>
    <row r="34" spans="1:7" s="77" customFormat="1" x14ac:dyDescent="0.25">
      <c r="A34" s="129" t="s">
        <v>599</v>
      </c>
      <c r="B34" s="128" t="s">
        <v>29</v>
      </c>
      <c r="C34" s="135"/>
      <c r="D34" s="119"/>
      <c r="E34" s="119"/>
      <c r="F34" s="119"/>
      <c r="G34" s="119"/>
    </row>
    <row r="35" spans="1:7" s="77" customFormat="1" x14ac:dyDescent="0.25">
      <c r="A35" s="126" t="s">
        <v>21</v>
      </c>
      <c r="B35" s="126">
        <v>0.54166666666666663</v>
      </c>
      <c r="C35" s="136"/>
      <c r="D35" s="119"/>
      <c r="E35" s="119"/>
      <c r="F35" s="119"/>
      <c r="G35" s="119"/>
    </row>
    <row r="36" spans="1:7" s="77" customFormat="1" x14ac:dyDescent="0.25">
      <c r="A36" s="126" t="s">
        <v>20</v>
      </c>
      <c r="B36" s="126">
        <v>0.1875</v>
      </c>
      <c r="C36" s="136"/>
      <c r="D36" s="119"/>
      <c r="E36" s="119"/>
      <c r="F36" s="119"/>
      <c r="G36" s="119"/>
    </row>
    <row r="37" spans="1:7" s="77" customFormat="1" x14ac:dyDescent="0.25">
      <c r="A37" s="126" t="s">
        <v>19</v>
      </c>
      <c r="B37" s="126">
        <v>4.1666666666666664E-2</v>
      </c>
      <c r="C37" s="136"/>
      <c r="D37" s="119"/>
      <c r="E37" s="119"/>
      <c r="F37" s="119"/>
      <c r="G37" s="119"/>
    </row>
    <row r="38" spans="1:7" s="77" customFormat="1" x14ac:dyDescent="0.25">
      <c r="A38" s="126" t="s">
        <v>18</v>
      </c>
      <c r="B38" s="126">
        <v>4.1666666666666664E-2</v>
      </c>
      <c r="C38" s="136"/>
      <c r="D38" s="119"/>
      <c r="E38" s="119"/>
      <c r="F38" s="119"/>
      <c r="G38" s="119"/>
    </row>
    <row r="39" spans="1:7" s="77" customFormat="1" ht="15.75" thickBot="1" x14ac:dyDescent="0.3">
      <c r="A39" s="126" t="s">
        <v>579</v>
      </c>
      <c r="B39" s="126">
        <v>0.1875</v>
      </c>
      <c r="C39" s="136"/>
      <c r="D39" s="119"/>
      <c r="E39" s="119"/>
      <c r="F39" s="119"/>
      <c r="G39" s="119"/>
    </row>
    <row r="40" spans="1:7" s="77" customFormat="1" ht="15.75" thickTop="1" x14ac:dyDescent="0.25">
      <c r="A40" s="127" t="s">
        <v>596</v>
      </c>
      <c r="B40" s="127">
        <v>1</v>
      </c>
      <c r="C40" s="134"/>
      <c r="D40" s="119"/>
      <c r="E40" s="119"/>
      <c r="F40" s="119"/>
      <c r="G40" s="119"/>
    </row>
    <row r="41" spans="1:7" s="77" customFormat="1" x14ac:dyDescent="0.25">
      <c r="A41" s="118"/>
      <c r="B41" s="119"/>
      <c r="C41" s="119"/>
      <c r="D41" s="119"/>
      <c r="E41" s="119"/>
      <c r="F41" s="119"/>
      <c r="G41" s="119"/>
    </row>
    <row r="42" spans="1:7" s="77" customFormat="1" x14ac:dyDescent="0.25">
      <c r="A42" s="118"/>
      <c r="B42" s="119"/>
      <c r="C42" s="119"/>
      <c r="D42" s="119"/>
      <c r="E42" s="119"/>
      <c r="F42" s="119"/>
      <c r="G42" s="119"/>
    </row>
    <row r="43" spans="1:7" s="77" customFormat="1" x14ac:dyDescent="0.25">
      <c r="A43" s="129" t="s">
        <v>599</v>
      </c>
      <c r="B43" s="128" t="s">
        <v>71</v>
      </c>
      <c r="C43" s="119"/>
      <c r="D43" s="119"/>
      <c r="E43" s="119"/>
      <c r="F43" s="119"/>
      <c r="G43" s="119"/>
    </row>
    <row r="44" spans="1:7" s="77" customFormat="1" x14ac:dyDescent="0.25">
      <c r="A44" s="126" t="s">
        <v>21</v>
      </c>
      <c r="B44" s="126">
        <v>0.23076923076923078</v>
      </c>
      <c r="C44" s="119"/>
      <c r="D44" s="119"/>
      <c r="E44" s="119"/>
      <c r="F44" s="119"/>
      <c r="G44" s="119"/>
    </row>
    <row r="45" spans="1:7" s="77" customFormat="1" x14ac:dyDescent="0.25">
      <c r="A45" s="126" t="s">
        <v>20</v>
      </c>
      <c r="B45" s="126">
        <v>0.30769230769230771</v>
      </c>
      <c r="C45" s="119"/>
      <c r="D45" s="119"/>
      <c r="E45" s="119"/>
      <c r="F45" s="119"/>
      <c r="G45" s="119"/>
    </row>
    <row r="46" spans="1:7" s="77" customFormat="1" x14ac:dyDescent="0.25">
      <c r="A46" s="126" t="s">
        <v>19</v>
      </c>
      <c r="B46" s="126">
        <v>0.15384615384615385</v>
      </c>
      <c r="C46" s="119"/>
      <c r="D46" s="119"/>
      <c r="E46" s="119"/>
      <c r="F46" s="119"/>
      <c r="G46" s="119"/>
    </row>
    <row r="47" spans="1:7" s="77" customFormat="1" x14ac:dyDescent="0.25">
      <c r="A47" s="126" t="s">
        <v>18</v>
      </c>
      <c r="B47" s="126">
        <v>0.15384615384615385</v>
      </c>
      <c r="C47" s="119"/>
      <c r="D47" s="119"/>
      <c r="E47" s="119"/>
      <c r="F47" s="119"/>
      <c r="G47" s="119"/>
    </row>
    <row r="48" spans="1:7" s="77" customFormat="1" x14ac:dyDescent="0.25">
      <c r="A48" s="126" t="s">
        <v>579</v>
      </c>
      <c r="B48" s="126">
        <v>0.15384615384615385</v>
      </c>
      <c r="C48" s="119"/>
      <c r="D48" s="119"/>
      <c r="E48" s="119"/>
      <c r="F48" s="119"/>
      <c r="G48" s="119"/>
    </row>
    <row r="49" spans="1:135" s="77" customFormat="1" x14ac:dyDescent="0.25">
      <c r="A49" s="118"/>
      <c r="B49" s="119"/>
      <c r="C49" s="119"/>
      <c r="D49" s="119"/>
      <c r="E49" s="119"/>
      <c r="F49" s="119"/>
      <c r="G49" s="119"/>
    </row>
    <row r="50" spans="1:135" s="77" customFormat="1" x14ac:dyDescent="0.25">
      <c r="A50" s="118"/>
      <c r="B50" s="119"/>
      <c r="C50" s="119"/>
      <c r="D50" s="119"/>
      <c r="E50" s="119"/>
      <c r="F50" s="119"/>
      <c r="G50" s="119"/>
    </row>
    <row r="51" spans="1:135" s="77" customFormat="1" x14ac:dyDescent="0.25">
      <c r="A51" s="118"/>
      <c r="B51" s="119"/>
      <c r="C51" s="119"/>
      <c r="D51" s="119"/>
      <c r="E51" s="119"/>
      <c r="F51" s="119"/>
      <c r="G51" s="119"/>
    </row>
    <row r="52" spans="1:135" s="77" customFormat="1" x14ac:dyDescent="0.25">
      <c r="A52" s="118"/>
      <c r="B52" s="119"/>
      <c r="C52" s="119"/>
      <c r="D52" s="119"/>
      <c r="E52" s="119"/>
      <c r="F52" s="119"/>
      <c r="G52" s="119"/>
    </row>
    <row r="53" spans="1:135" s="77" customFormat="1" x14ac:dyDescent="0.25">
      <c r="A53" s="118"/>
      <c r="B53" s="119"/>
      <c r="C53" s="119"/>
      <c r="D53" s="119"/>
      <c r="E53" s="119"/>
      <c r="F53" s="119"/>
      <c r="G53" s="119"/>
    </row>
    <row r="54" spans="1:135" s="77" customFormat="1" ht="14.25" customHeight="1" x14ac:dyDescent="0.25">
      <c r="A54" s="118"/>
      <c r="B54" s="119"/>
      <c r="C54" s="119"/>
      <c r="D54" s="119"/>
      <c r="E54" s="119"/>
      <c r="F54" s="119"/>
      <c r="G54" s="119"/>
    </row>
    <row r="55" spans="1:135" s="77" customFormat="1" x14ac:dyDescent="0.25">
      <c r="A55" s="118"/>
      <c r="B55" s="119"/>
      <c r="C55" s="119"/>
      <c r="D55" s="119"/>
      <c r="E55" s="119"/>
      <c r="F55" s="119"/>
      <c r="G55" s="119"/>
    </row>
    <row r="59" spans="1:135" s="53" customFormat="1" x14ac:dyDescent="0.25">
      <c r="A59" s="139" t="s">
        <v>692</v>
      </c>
      <c r="B59" s="139" t="s">
        <v>598</v>
      </c>
      <c r="C59" s="140"/>
      <c r="D59" s="140"/>
      <c r="E59" s="140"/>
      <c r="F59" s="140"/>
      <c r="G59" s="373"/>
      <c r="H59"/>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row>
    <row r="60" spans="1:135" s="53" customFormat="1" x14ac:dyDescent="0.25">
      <c r="A60" s="141" t="s">
        <v>695</v>
      </c>
      <c r="B60" s="140" t="s">
        <v>21</v>
      </c>
      <c r="C60" s="140" t="s">
        <v>20</v>
      </c>
      <c r="D60" s="140" t="s">
        <v>19</v>
      </c>
      <c r="E60" s="140" t="s">
        <v>18</v>
      </c>
      <c r="F60" s="140" t="s">
        <v>1007</v>
      </c>
      <c r="G60" s="373" t="s">
        <v>596</v>
      </c>
      <c r="H6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c r="DV60" s="140"/>
      <c r="DW60" s="140"/>
      <c r="DX60" s="140"/>
      <c r="DY60" s="140"/>
      <c r="DZ60" s="140"/>
      <c r="EA60" s="140"/>
      <c r="EB60" s="140"/>
      <c r="EC60" s="140"/>
      <c r="ED60" s="140"/>
      <c r="EE60" s="140"/>
    </row>
    <row r="61" spans="1:135" s="53" customFormat="1" ht="135" x14ac:dyDescent="0.25">
      <c r="A61" s="142" t="s">
        <v>255</v>
      </c>
      <c r="B61" s="143">
        <v>0.7142857142857143</v>
      </c>
      <c r="C61" s="143">
        <v>0.14285714285714285</v>
      </c>
      <c r="D61" s="143">
        <v>0</v>
      </c>
      <c r="E61" s="143">
        <v>0.14285714285714285</v>
      </c>
      <c r="F61" s="143">
        <v>0</v>
      </c>
      <c r="G61" s="374">
        <v>1</v>
      </c>
      <c r="H61"/>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A61" s="140"/>
      <c r="EB61" s="140"/>
      <c r="EC61" s="140"/>
      <c r="ED61" s="140"/>
      <c r="EE61" s="140"/>
    </row>
    <row r="62" spans="1:135" s="53" customFormat="1" ht="90" x14ac:dyDescent="0.25">
      <c r="A62" s="142" t="s">
        <v>207</v>
      </c>
      <c r="B62" s="143">
        <v>1</v>
      </c>
      <c r="C62" s="143">
        <v>0</v>
      </c>
      <c r="D62" s="143">
        <v>0</v>
      </c>
      <c r="E62" s="143">
        <v>0</v>
      </c>
      <c r="F62" s="143">
        <v>0</v>
      </c>
      <c r="G62" s="374">
        <v>1</v>
      </c>
      <c r="H62"/>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c r="DV62" s="140"/>
      <c r="DW62" s="140"/>
      <c r="DX62" s="140"/>
      <c r="DY62" s="140"/>
      <c r="DZ62" s="140"/>
      <c r="EA62" s="140"/>
      <c r="EB62" s="140"/>
      <c r="EC62" s="140"/>
      <c r="ED62" s="140"/>
      <c r="EE62" s="140"/>
    </row>
    <row r="63" spans="1:135" s="53" customFormat="1" ht="60" x14ac:dyDescent="0.25">
      <c r="A63" s="142" t="s">
        <v>179</v>
      </c>
      <c r="B63" s="143">
        <v>1</v>
      </c>
      <c r="C63" s="143">
        <v>0</v>
      </c>
      <c r="D63" s="143">
        <v>0</v>
      </c>
      <c r="E63" s="143">
        <v>0</v>
      </c>
      <c r="F63" s="143">
        <v>0</v>
      </c>
      <c r="G63" s="374">
        <v>1</v>
      </c>
      <c r="H63"/>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A63" s="140"/>
      <c r="EB63" s="140"/>
      <c r="EC63" s="140"/>
      <c r="ED63" s="140"/>
      <c r="EE63" s="140"/>
    </row>
    <row r="64" spans="1:135" s="53" customFormat="1" ht="75" x14ac:dyDescent="0.25">
      <c r="A64" s="142" t="s">
        <v>26</v>
      </c>
      <c r="B64" s="143">
        <v>0.51515151515151514</v>
      </c>
      <c r="C64" s="143">
        <v>0.18181818181818182</v>
      </c>
      <c r="D64" s="143">
        <v>0.12121212121212122</v>
      </c>
      <c r="E64" s="143">
        <v>0.18181818181818182</v>
      </c>
      <c r="F64" s="143">
        <v>0</v>
      </c>
      <c r="G64" s="374">
        <v>1</v>
      </c>
      <c r="H64"/>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0"/>
      <c r="DX64" s="140"/>
      <c r="DY64" s="140"/>
      <c r="DZ64" s="140"/>
      <c r="EA64" s="140"/>
      <c r="EB64" s="140"/>
      <c r="EC64" s="140"/>
      <c r="ED64" s="140"/>
      <c r="EE64" s="140"/>
    </row>
    <row r="65" spans="1:135" s="53" customFormat="1" ht="30" customHeight="1" x14ac:dyDescent="0.25">
      <c r="A65" s="140" t="s">
        <v>596</v>
      </c>
      <c r="B65" s="143">
        <v>0.625</v>
      </c>
      <c r="C65" s="143">
        <v>0.14583333333333334</v>
      </c>
      <c r="D65" s="143">
        <v>8.3333333333333329E-2</v>
      </c>
      <c r="E65" s="143">
        <v>0.14583333333333334</v>
      </c>
      <c r="F65" s="143">
        <v>0</v>
      </c>
      <c r="G65" s="374">
        <v>1</v>
      </c>
      <c r="H65"/>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row>
    <row r="70" spans="1:135" s="53" customFormat="1" x14ac:dyDescent="0.25">
      <c r="A70" s="109" t="s">
        <v>692</v>
      </c>
      <c r="B70" s="109" t="s">
        <v>598</v>
      </c>
      <c r="H70"/>
    </row>
    <row r="71" spans="1:135" s="53" customFormat="1" x14ac:dyDescent="0.25">
      <c r="A71" s="109" t="s">
        <v>5</v>
      </c>
      <c r="B71" s="53" t="s">
        <v>21</v>
      </c>
      <c r="C71" s="53" t="s">
        <v>20</v>
      </c>
      <c r="D71" s="53" t="s">
        <v>19</v>
      </c>
      <c r="E71" s="53" t="s">
        <v>18</v>
      </c>
      <c r="F71" s="53" t="s">
        <v>1007</v>
      </c>
      <c r="G71" s="53" t="s">
        <v>596</v>
      </c>
      <c r="H71"/>
    </row>
    <row r="72" spans="1:135" s="53" customFormat="1" x14ac:dyDescent="0.25">
      <c r="A72" s="106" t="s">
        <v>28</v>
      </c>
      <c r="B72" s="59">
        <v>1</v>
      </c>
      <c r="C72" s="59"/>
      <c r="D72" s="59"/>
      <c r="E72" s="59"/>
      <c r="F72" s="59"/>
      <c r="G72" s="59">
        <v>1</v>
      </c>
      <c r="H72"/>
    </row>
    <row r="73" spans="1:135" s="53" customFormat="1" x14ac:dyDescent="0.25">
      <c r="A73" s="106" t="s">
        <v>49</v>
      </c>
      <c r="B73" s="59"/>
      <c r="C73" s="59"/>
      <c r="D73" s="59">
        <v>1</v>
      </c>
      <c r="E73" s="59"/>
      <c r="F73" s="59"/>
      <c r="G73" s="59">
        <v>1</v>
      </c>
      <c r="H73"/>
    </row>
    <row r="74" spans="1:135" s="53" customFormat="1" x14ac:dyDescent="0.25">
      <c r="A74" s="106" t="s">
        <v>70</v>
      </c>
      <c r="B74" s="59">
        <v>2</v>
      </c>
      <c r="C74" s="59">
        <v>2</v>
      </c>
      <c r="D74" s="59">
        <v>2</v>
      </c>
      <c r="E74" s="59"/>
      <c r="F74" s="59"/>
      <c r="G74" s="59">
        <v>6</v>
      </c>
      <c r="H74"/>
    </row>
    <row r="75" spans="1:135" s="53" customFormat="1" x14ac:dyDescent="0.25">
      <c r="A75" s="106" t="s">
        <v>138</v>
      </c>
      <c r="B75" s="59">
        <v>4</v>
      </c>
      <c r="C75" s="59">
        <v>1</v>
      </c>
      <c r="D75" s="59"/>
      <c r="E75" s="59"/>
      <c r="F75" s="59"/>
      <c r="G75" s="59">
        <v>5</v>
      </c>
      <c r="H75"/>
    </row>
    <row r="76" spans="1:135" s="53" customFormat="1" x14ac:dyDescent="0.25">
      <c r="A76" s="106" t="s">
        <v>181</v>
      </c>
      <c r="B76" s="59">
        <v>7</v>
      </c>
      <c r="C76" s="59"/>
      <c r="D76" s="59"/>
      <c r="E76" s="59"/>
      <c r="F76" s="59"/>
      <c r="G76" s="59">
        <v>7</v>
      </c>
      <c r="H76"/>
    </row>
    <row r="77" spans="1:135" s="53" customFormat="1" x14ac:dyDescent="0.25">
      <c r="A77" s="106" t="s">
        <v>239</v>
      </c>
      <c r="B77" s="59">
        <v>2</v>
      </c>
      <c r="C77" s="59"/>
      <c r="D77" s="59"/>
      <c r="E77" s="59">
        <v>2</v>
      </c>
      <c r="F77" s="59"/>
      <c r="G77" s="59">
        <v>4</v>
      </c>
      <c r="H77"/>
    </row>
    <row r="78" spans="1:135" s="53" customFormat="1" x14ac:dyDescent="0.25">
      <c r="A78" s="106" t="s">
        <v>289</v>
      </c>
      <c r="B78" s="59">
        <v>6</v>
      </c>
      <c r="C78" s="59">
        <v>3</v>
      </c>
      <c r="D78" s="59">
        <v>1</v>
      </c>
      <c r="E78" s="59">
        <v>4</v>
      </c>
      <c r="F78" s="59"/>
      <c r="G78" s="59">
        <v>14</v>
      </c>
      <c r="H78"/>
    </row>
    <row r="79" spans="1:135" s="53" customFormat="1" x14ac:dyDescent="0.25">
      <c r="A79" s="106" t="s">
        <v>448</v>
      </c>
      <c r="B79" s="59">
        <v>3</v>
      </c>
      <c r="C79" s="59">
        <v>1</v>
      </c>
      <c r="D79" s="59"/>
      <c r="E79" s="59"/>
      <c r="F79" s="59"/>
      <c r="G79" s="59">
        <v>4</v>
      </c>
      <c r="H79"/>
    </row>
    <row r="80" spans="1:135" s="53" customFormat="1" x14ac:dyDescent="0.25">
      <c r="A80" s="106" t="s">
        <v>505</v>
      </c>
      <c r="B80" s="59">
        <v>5</v>
      </c>
      <c r="C80" s="59"/>
      <c r="D80" s="59"/>
      <c r="E80" s="59">
        <v>1</v>
      </c>
      <c r="F80" s="59"/>
      <c r="G80" s="59">
        <v>6</v>
      </c>
      <c r="H80"/>
    </row>
    <row r="81" spans="1:8" s="53" customFormat="1" x14ac:dyDescent="0.25">
      <c r="A81" s="53" t="s">
        <v>596</v>
      </c>
      <c r="B81" s="59">
        <v>30</v>
      </c>
      <c r="C81" s="59">
        <v>7</v>
      </c>
      <c r="D81" s="59">
        <v>4</v>
      </c>
      <c r="E81" s="59">
        <v>7</v>
      </c>
      <c r="F81" s="59"/>
      <c r="G81" s="59">
        <v>48</v>
      </c>
      <c r="H81"/>
    </row>
    <row r="151" spans="1:6" x14ac:dyDescent="0.25">
      <c r="A151" s="130" t="s">
        <v>696</v>
      </c>
      <c r="B151" s="130" t="s">
        <v>21</v>
      </c>
      <c r="C151" s="130" t="s">
        <v>20</v>
      </c>
      <c r="D151" s="130" t="s">
        <v>19</v>
      </c>
      <c r="E151" s="130" t="s">
        <v>18</v>
      </c>
      <c r="F151" s="130" t="s">
        <v>579</v>
      </c>
    </row>
    <row r="152" spans="1:6" x14ac:dyDescent="0.25">
      <c r="A152" s="131" t="s">
        <v>28</v>
      </c>
      <c r="B152" s="133">
        <v>1</v>
      </c>
      <c r="C152" s="133"/>
      <c r="D152" s="133"/>
      <c r="E152" s="133"/>
      <c r="F152" s="133"/>
    </row>
    <row r="153" spans="1:6" x14ac:dyDescent="0.25">
      <c r="A153" s="131" t="s">
        <v>49</v>
      </c>
      <c r="B153" s="133"/>
      <c r="C153" s="133"/>
      <c r="D153" s="133"/>
      <c r="E153" s="133"/>
      <c r="F153" s="133">
        <v>2</v>
      </c>
    </row>
    <row r="154" spans="1:6" x14ac:dyDescent="0.25">
      <c r="A154" s="131" t="s">
        <v>70</v>
      </c>
      <c r="B154" s="133">
        <v>2</v>
      </c>
      <c r="C154" s="133">
        <v>3</v>
      </c>
      <c r="D154" s="133">
        <v>1</v>
      </c>
      <c r="E154" s="133"/>
      <c r="F154" s="133">
        <v>3</v>
      </c>
    </row>
    <row r="155" spans="1:6" x14ac:dyDescent="0.25">
      <c r="A155" s="131" t="s">
        <v>138</v>
      </c>
      <c r="B155" s="133">
        <v>4</v>
      </c>
      <c r="C155" s="133">
        <v>1</v>
      </c>
      <c r="D155" s="133"/>
      <c r="E155" s="133"/>
      <c r="F155" s="133"/>
    </row>
    <row r="156" spans="1:6" x14ac:dyDescent="0.25">
      <c r="A156" s="131" t="s">
        <v>181</v>
      </c>
      <c r="B156" s="133">
        <v>7</v>
      </c>
      <c r="C156" s="133"/>
      <c r="D156" s="133"/>
      <c r="E156" s="133"/>
      <c r="F156" s="133">
        <v>2</v>
      </c>
    </row>
    <row r="157" spans="1:6" x14ac:dyDescent="0.25">
      <c r="A157" s="131" t="s">
        <v>239</v>
      </c>
      <c r="B157" s="133">
        <v>1</v>
      </c>
      <c r="C157" s="133">
        <v>1</v>
      </c>
      <c r="D157" s="133">
        <v>1</v>
      </c>
      <c r="E157" s="133">
        <v>1</v>
      </c>
      <c r="F157" s="133"/>
    </row>
    <row r="158" spans="1:6" x14ac:dyDescent="0.25">
      <c r="A158" s="131" t="s">
        <v>289</v>
      </c>
      <c r="B158" s="133">
        <v>9</v>
      </c>
      <c r="C158" s="133">
        <v>3</v>
      </c>
      <c r="D158" s="133">
        <v>2</v>
      </c>
      <c r="E158" s="133">
        <v>3</v>
      </c>
      <c r="F158" s="133">
        <v>2</v>
      </c>
    </row>
    <row r="159" spans="1:6" x14ac:dyDescent="0.25">
      <c r="A159" s="131" t="s">
        <v>448</v>
      </c>
      <c r="B159" s="133">
        <v>3</v>
      </c>
      <c r="C159" s="133">
        <v>3</v>
      </c>
      <c r="D159" s="133"/>
      <c r="E159" s="133"/>
      <c r="F159" s="133"/>
    </row>
    <row r="160" spans="1:6" x14ac:dyDescent="0.25">
      <c r="A160" s="131" t="s">
        <v>505</v>
      </c>
      <c r="B160" s="133">
        <v>3</v>
      </c>
      <c r="C160" s="133">
        <v>1</v>
      </c>
      <c r="D160" s="133"/>
      <c r="E160" s="133"/>
      <c r="F160" s="133">
        <v>2</v>
      </c>
    </row>
  </sheetData>
  <pageMargins left="0.7" right="0.7" top="0.75" bottom="0.75" header="0.3" footer="0.3"/>
  <pageSetup orientation="portrait" horizontalDpi="4294967294" verticalDpi="4294967294"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32"/>
  <sheetViews>
    <sheetView zoomScaleNormal="100" workbookViewId="0">
      <selection activeCell="A3" sqref="A3"/>
    </sheetView>
  </sheetViews>
  <sheetFormatPr baseColWidth="10" defaultRowHeight="15" x14ac:dyDescent="0.25"/>
  <cols>
    <col min="1" max="1" width="27.42578125" customWidth="1"/>
    <col min="2" max="2" width="21.5703125" customWidth="1"/>
    <col min="3" max="3" width="9.28515625" customWidth="1"/>
    <col min="4" max="4" width="5.5703125" customWidth="1"/>
    <col min="5" max="5" width="8.140625" customWidth="1"/>
    <col min="6" max="6" width="8.85546875" customWidth="1"/>
    <col min="7" max="7" width="1.85546875" customWidth="1"/>
    <col min="8" max="8" width="11" customWidth="1"/>
    <col min="9" max="9" width="36.28515625" customWidth="1"/>
    <col min="10" max="10" width="35.42578125" customWidth="1"/>
    <col min="11" max="11" width="36.28515625" customWidth="1"/>
    <col min="12" max="12" width="7.28515625" customWidth="1"/>
    <col min="13" max="13" width="8" customWidth="1"/>
    <col min="14" max="14" width="9.7109375" customWidth="1"/>
    <col min="15" max="15" width="9.42578125" customWidth="1"/>
    <col min="16" max="16" width="7.7109375" customWidth="1"/>
    <col min="17" max="17" width="8" customWidth="1"/>
    <col min="18" max="18" width="35.7109375" customWidth="1"/>
    <col min="19" max="19" width="19.140625" customWidth="1"/>
    <col min="20" max="20" width="6.42578125" customWidth="1"/>
    <col min="21" max="21" width="8" customWidth="1"/>
    <col min="22" max="22" width="5.5703125" customWidth="1"/>
    <col min="23" max="23" width="7.7109375" customWidth="1"/>
    <col min="24" max="24" width="10.42578125" customWidth="1"/>
    <col min="25" max="25" width="36.5703125" bestFit="1" customWidth="1"/>
    <col min="26" max="26" width="35.7109375" bestFit="1" customWidth="1"/>
    <col min="27" max="27" width="36.5703125" bestFit="1" customWidth="1"/>
    <col min="28" max="28" width="43.42578125" bestFit="1" customWidth="1"/>
    <col min="29" max="29" width="44.28515625" bestFit="1" customWidth="1"/>
    <col min="30" max="30" width="35.7109375" bestFit="1" customWidth="1"/>
    <col min="31" max="31" width="36.5703125" bestFit="1" customWidth="1"/>
    <col min="32" max="32" width="35.7109375" bestFit="1" customWidth="1"/>
    <col min="33" max="33" width="36.5703125" bestFit="1" customWidth="1"/>
    <col min="34" max="34" width="43.5703125" bestFit="1" customWidth="1"/>
    <col min="35" max="35" width="44.42578125" bestFit="1" customWidth="1"/>
    <col min="36" max="36" width="40.140625" bestFit="1" customWidth="1"/>
    <col min="37" max="37" width="40.85546875" bestFit="1" customWidth="1"/>
  </cols>
  <sheetData>
    <row r="3" spans="1:7" ht="30" x14ac:dyDescent="0.25">
      <c r="A3" s="100" t="s">
        <v>616</v>
      </c>
      <c r="B3" s="79" t="s">
        <v>598</v>
      </c>
    </row>
    <row r="4" spans="1:7" x14ac:dyDescent="0.25">
      <c r="A4" s="81" t="s">
        <v>599</v>
      </c>
      <c r="B4" s="77" t="s">
        <v>21</v>
      </c>
      <c r="C4" s="77" t="s">
        <v>20</v>
      </c>
      <c r="D4" s="77" t="s">
        <v>19</v>
      </c>
      <c r="E4" s="77" t="s">
        <v>18</v>
      </c>
      <c r="F4" s="77" t="s">
        <v>579</v>
      </c>
      <c r="G4" s="82" t="s">
        <v>596</v>
      </c>
    </row>
    <row r="5" spans="1:7" x14ac:dyDescent="0.25">
      <c r="A5" s="82" t="s">
        <v>29</v>
      </c>
      <c r="B5" s="83">
        <v>0.625</v>
      </c>
      <c r="C5" s="83">
        <v>0.20833333333333334</v>
      </c>
      <c r="D5" s="83">
        <v>0</v>
      </c>
      <c r="E5" s="83">
        <v>0.125</v>
      </c>
      <c r="F5" s="83">
        <v>4.1666666666666664E-2</v>
      </c>
      <c r="G5" s="83">
        <v>1</v>
      </c>
    </row>
    <row r="6" spans="1:7" x14ac:dyDescent="0.25">
      <c r="A6" s="82" t="s">
        <v>71</v>
      </c>
      <c r="B6" s="83">
        <v>0.2857142857142857</v>
      </c>
      <c r="C6" s="83">
        <v>0.14285714285714285</v>
      </c>
      <c r="D6" s="83">
        <v>0.35714285714285715</v>
      </c>
      <c r="E6" s="83">
        <v>0.21428571428571427</v>
      </c>
      <c r="F6" s="83">
        <v>0</v>
      </c>
      <c r="G6" s="83">
        <v>1</v>
      </c>
    </row>
    <row r="7" spans="1:7" x14ac:dyDescent="0.25">
      <c r="A7" s="84" t="s">
        <v>596</v>
      </c>
      <c r="B7" s="85">
        <v>0.54838709677419351</v>
      </c>
      <c r="C7" s="85">
        <v>0.19354838709677419</v>
      </c>
      <c r="D7" s="85">
        <v>8.0645161290322578E-2</v>
      </c>
      <c r="E7" s="85">
        <v>0.14516129032258066</v>
      </c>
      <c r="F7" s="85">
        <v>3.2258064516129031E-2</v>
      </c>
      <c r="G7" s="85">
        <v>1</v>
      </c>
    </row>
    <row r="8" spans="1:7" s="77" customFormat="1" x14ac:dyDescent="0.25">
      <c r="A8" s="120"/>
      <c r="B8" s="121"/>
      <c r="C8" s="121"/>
      <c r="D8" s="121"/>
      <c r="E8" s="121"/>
      <c r="F8" s="121"/>
      <c r="G8" s="121"/>
    </row>
    <row r="9" spans="1:7" s="77" customFormat="1" x14ac:dyDescent="0.25">
      <c r="A9" s="120"/>
      <c r="B9" s="121"/>
      <c r="C9" s="121"/>
      <c r="D9" s="121"/>
      <c r="E9" s="121"/>
      <c r="F9" s="121"/>
      <c r="G9" s="121"/>
    </row>
    <row r="10" spans="1:7" s="77" customFormat="1" x14ac:dyDescent="0.25">
      <c r="A10" s="120"/>
      <c r="B10" s="121"/>
      <c r="C10" s="121"/>
      <c r="D10" s="121"/>
      <c r="E10" s="121"/>
      <c r="F10" s="121"/>
      <c r="G10" s="121"/>
    </row>
    <row r="11" spans="1:7" s="77" customFormat="1" x14ac:dyDescent="0.25">
      <c r="A11" s="120"/>
      <c r="B11" s="121"/>
      <c r="C11" s="121"/>
      <c r="D11" s="121"/>
      <c r="E11" s="121"/>
      <c r="F11" s="121"/>
      <c r="G11" s="121"/>
    </row>
    <row r="12" spans="1:7" s="77" customFormat="1" x14ac:dyDescent="0.25">
      <c r="A12" s="120"/>
      <c r="B12" s="121"/>
      <c r="C12" s="121"/>
      <c r="D12" s="121"/>
      <c r="E12" s="121"/>
      <c r="F12" s="121"/>
      <c r="G12" s="121"/>
    </row>
    <row r="13" spans="1:7" s="77" customFormat="1" x14ac:dyDescent="0.25">
      <c r="A13" s="120"/>
      <c r="B13" s="121"/>
      <c r="C13" s="121"/>
      <c r="D13" s="121"/>
      <c r="E13" s="121"/>
      <c r="F13" s="121"/>
      <c r="G13" s="121"/>
    </row>
    <row r="14" spans="1:7" s="77" customFormat="1" x14ac:dyDescent="0.25">
      <c r="A14" s="120"/>
      <c r="B14" s="121"/>
      <c r="C14" s="121"/>
      <c r="D14" s="121"/>
      <c r="E14" s="121"/>
      <c r="F14" s="121"/>
      <c r="G14" s="121"/>
    </row>
    <row r="15" spans="1:7" s="77" customFormat="1" x14ac:dyDescent="0.25">
      <c r="A15" s="120"/>
      <c r="B15" s="121"/>
      <c r="C15" s="121"/>
      <c r="D15" s="121"/>
      <c r="E15" s="121"/>
      <c r="F15" s="121"/>
      <c r="G15" s="121"/>
    </row>
    <row r="16" spans="1:7" s="77" customFormat="1" x14ac:dyDescent="0.25">
      <c r="A16" s="120"/>
      <c r="B16" s="121"/>
      <c r="C16" s="121"/>
      <c r="D16" s="121"/>
      <c r="E16" s="121"/>
      <c r="F16" s="121"/>
      <c r="G16" s="121"/>
    </row>
    <row r="17" spans="1:8" s="77" customFormat="1" x14ac:dyDescent="0.25">
      <c r="A17" s="120"/>
      <c r="B17" s="121"/>
      <c r="C17" s="121"/>
      <c r="D17" s="121"/>
      <c r="E17" s="121"/>
      <c r="F17" s="121"/>
      <c r="G17" s="121"/>
    </row>
    <row r="18" spans="1:8" s="77" customFormat="1" x14ac:dyDescent="0.25">
      <c r="A18" s="120"/>
      <c r="B18" s="121"/>
      <c r="C18" s="121"/>
      <c r="D18" s="121"/>
      <c r="E18" s="121"/>
      <c r="F18" s="121"/>
      <c r="G18" s="121"/>
    </row>
    <row r="19" spans="1:8" s="77" customFormat="1" x14ac:dyDescent="0.25">
      <c r="A19" s="120"/>
      <c r="B19" s="121"/>
      <c r="C19" s="121"/>
      <c r="D19" s="121"/>
      <c r="E19" s="121"/>
      <c r="F19" s="121"/>
      <c r="G19" s="121"/>
    </row>
    <row r="20" spans="1:8" s="77" customFormat="1" x14ac:dyDescent="0.25">
      <c r="A20" s="120"/>
      <c r="B20" s="121"/>
      <c r="C20" s="121"/>
      <c r="D20" s="121"/>
      <c r="E20" s="121"/>
      <c r="F20" s="121"/>
      <c r="G20" s="121"/>
    </row>
    <row r="21" spans="1:8" s="77" customFormat="1" x14ac:dyDescent="0.25">
      <c r="A21" s="120"/>
      <c r="B21" s="121"/>
      <c r="C21" s="121"/>
      <c r="D21" s="121"/>
      <c r="E21" s="121"/>
      <c r="F21" s="121"/>
      <c r="G21" s="121"/>
    </row>
    <row r="22" spans="1:8" s="77" customFormat="1" x14ac:dyDescent="0.25">
      <c r="A22" s="120"/>
      <c r="B22" s="121"/>
      <c r="C22" s="121"/>
      <c r="D22" s="121"/>
      <c r="E22" s="121"/>
      <c r="F22" s="121"/>
      <c r="G22" s="121"/>
    </row>
    <row r="23" spans="1:8" s="77" customFormat="1" x14ac:dyDescent="0.25">
      <c r="A23" s="120"/>
      <c r="B23" s="121"/>
      <c r="C23" s="121"/>
      <c r="D23" s="121"/>
      <c r="E23" s="121"/>
      <c r="F23" s="121"/>
      <c r="G23" s="121"/>
    </row>
    <row r="24" spans="1:8" s="77" customFormat="1" x14ac:dyDescent="0.25">
      <c r="A24" s="120"/>
      <c r="B24" s="121"/>
      <c r="C24" s="121"/>
      <c r="D24" s="121"/>
      <c r="E24" s="121"/>
      <c r="F24" s="121"/>
      <c r="G24" s="121"/>
    </row>
    <row r="25" spans="1:8" s="77" customFormat="1" x14ac:dyDescent="0.25">
      <c r="A25" s="120"/>
      <c r="B25" s="121"/>
      <c r="C25" s="121"/>
      <c r="D25" s="121"/>
      <c r="E25" s="121"/>
      <c r="F25" s="121"/>
      <c r="G25" s="121"/>
    </row>
    <row r="26" spans="1:8" s="77" customFormat="1" x14ac:dyDescent="0.25">
      <c r="A26" s="120"/>
      <c r="B26" s="121"/>
      <c r="C26" s="121"/>
      <c r="D26" s="121"/>
      <c r="E26" s="121"/>
      <c r="F26" s="121"/>
      <c r="G26" s="121"/>
    </row>
    <row r="27" spans="1:8" s="77" customFormat="1" x14ac:dyDescent="0.25">
      <c r="A27" s="120"/>
      <c r="B27" s="121"/>
      <c r="C27" s="121"/>
      <c r="D27" s="121"/>
      <c r="E27" s="121"/>
      <c r="F27" s="121"/>
      <c r="G27" s="121"/>
    </row>
    <row r="28" spans="1:8" s="77" customFormat="1" x14ac:dyDescent="0.25">
      <c r="A28" s="120"/>
      <c r="B28" s="121"/>
      <c r="C28" s="121"/>
      <c r="D28" s="121"/>
      <c r="E28" s="121"/>
      <c r="F28" s="121"/>
      <c r="G28" s="121"/>
    </row>
    <row r="32" spans="1:8" ht="30" x14ac:dyDescent="0.25">
      <c r="A32" s="102" t="s">
        <v>616</v>
      </c>
      <c r="B32" s="103" t="s">
        <v>598</v>
      </c>
      <c r="C32" s="104"/>
      <c r="D32" s="104"/>
      <c r="E32" s="104"/>
      <c r="F32" s="104"/>
      <c r="G32" s="104"/>
      <c r="H32" s="104"/>
    </row>
    <row r="33" spans="1:8" x14ac:dyDescent="0.25">
      <c r="A33" s="103" t="s">
        <v>595</v>
      </c>
      <c r="B33" s="104" t="s">
        <v>20</v>
      </c>
      <c r="C33" s="104" t="s">
        <v>21</v>
      </c>
      <c r="D33" s="104" t="s">
        <v>18</v>
      </c>
      <c r="E33" s="104" t="s">
        <v>19</v>
      </c>
      <c r="F33" s="104" t="s">
        <v>732</v>
      </c>
      <c r="G33" s="104">
        <v>0</v>
      </c>
      <c r="H33" s="104" t="s">
        <v>596</v>
      </c>
    </row>
    <row r="34" spans="1:8" x14ac:dyDescent="0.25">
      <c r="A34" s="104" t="s">
        <v>29</v>
      </c>
      <c r="B34" s="105">
        <v>4</v>
      </c>
      <c r="C34" s="105">
        <v>30</v>
      </c>
      <c r="D34" s="105">
        <v>3</v>
      </c>
      <c r="E34" s="105">
        <v>1</v>
      </c>
      <c r="F34" s="105">
        <v>2</v>
      </c>
      <c r="G34" s="105">
        <v>2</v>
      </c>
      <c r="H34" s="105">
        <v>42</v>
      </c>
    </row>
    <row r="35" spans="1:8" x14ac:dyDescent="0.25">
      <c r="A35" s="104" t="s">
        <v>71</v>
      </c>
      <c r="B35" s="105">
        <v>4</v>
      </c>
      <c r="C35" s="105">
        <v>2</v>
      </c>
      <c r="D35" s="105">
        <v>3</v>
      </c>
      <c r="E35" s="105">
        <v>3</v>
      </c>
      <c r="F35" s="105">
        <v>1</v>
      </c>
      <c r="G35" s="105"/>
      <c r="H35" s="105">
        <v>13</v>
      </c>
    </row>
    <row r="36" spans="1:8" x14ac:dyDescent="0.25">
      <c r="A36" s="104" t="s">
        <v>596</v>
      </c>
      <c r="B36" s="105">
        <v>8</v>
      </c>
      <c r="C36" s="105">
        <v>32</v>
      </c>
      <c r="D36" s="105">
        <v>6</v>
      </c>
      <c r="E36" s="105">
        <v>4</v>
      </c>
      <c r="F36" s="105">
        <v>3</v>
      </c>
      <c r="G36" s="105">
        <v>2</v>
      </c>
      <c r="H36" s="105">
        <v>55</v>
      </c>
    </row>
    <row r="41" spans="1:8" x14ac:dyDescent="0.25">
      <c r="A41" s="108" t="s">
        <v>616</v>
      </c>
      <c r="B41" s="108" t="s">
        <v>598</v>
      </c>
      <c r="C41" s="101"/>
      <c r="D41" s="101"/>
      <c r="E41" s="101"/>
      <c r="F41" s="101"/>
      <c r="G41" s="101"/>
    </row>
    <row r="42" spans="1:8" x14ac:dyDescent="0.25">
      <c r="A42" s="109" t="s">
        <v>603</v>
      </c>
      <c r="B42" s="101" t="s">
        <v>21</v>
      </c>
      <c r="C42" s="101" t="s">
        <v>20</v>
      </c>
      <c r="D42" s="101" t="s">
        <v>18</v>
      </c>
      <c r="E42" s="101" t="s">
        <v>19</v>
      </c>
      <c r="F42" s="101" t="s">
        <v>732</v>
      </c>
      <c r="G42" s="101">
        <v>0</v>
      </c>
    </row>
    <row r="43" spans="1:8" ht="195" x14ac:dyDescent="0.25">
      <c r="A43" s="110" t="s">
        <v>255</v>
      </c>
      <c r="B43" s="60">
        <v>0.5714285714285714</v>
      </c>
      <c r="C43" s="60">
        <v>0.2857142857142857</v>
      </c>
      <c r="D43" s="60">
        <v>0.14285714285714285</v>
      </c>
      <c r="E43" s="60">
        <v>0</v>
      </c>
      <c r="F43" s="60">
        <v>0</v>
      </c>
      <c r="G43" s="60">
        <v>0</v>
      </c>
    </row>
    <row r="44" spans="1:8" ht="150" x14ac:dyDescent="0.25">
      <c r="A44" s="110" t="s">
        <v>207</v>
      </c>
      <c r="B44" s="60">
        <v>1</v>
      </c>
      <c r="C44" s="60">
        <v>0</v>
      </c>
      <c r="D44" s="60">
        <v>0</v>
      </c>
      <c r="E44" s="60">
        <v>0</v>
      </c>
      <c r="F44" s="60">
        <v>0</v>
      </c>
      <c r="G44" s="60">
        <v>0</v>
      </c>
    </row>
    <row r="45" spans="1:8" ht="60" x14ac:dyDescent="0.25">
      <c r="A45" s="110" t="s">
        <v>179</v>
      </c>
      <c r="B45" s="60">
        <v>1</v>
      </c>
      <c r="C45" s="60">
        <v>0</v>
      </c>
      <c r="D45" s="60">
        <v>0</v>
      </c>
      <c r="E45" s="60">
        <v>0</v>
      </c>
      <c r="F45" s="60">
        <v>0</v>
      </c>
      <c r="G45" s="60">
        <v>0</v>
      </c>
    </row>
    <row r="46" spans="1:8" ht="105" x14ac:dyDescent="0.25">
      <c r="A46" s="110" t="s">
        <v>26</v>
      </c>
      <c r="B46" s="60">
        <v>0.47368421052631576</v>
      </c>
      <c r="C46" s="60">
        <v>0.15789473684210525</v>
      </c>
      <c r="D46" s="60">
        <v>0.13157894736842105</v>
      </c>
      <c r="E46" s="60">
        <v>0.10526315789473684</v>
      </c>
      <c r="F46" s="60">
        <v>7.8947368421052627E-2</v>
      </c>
      <c r="G46" s="60">
        <v>5.2631578947368418E-2</v>
      </c>
    </row>
    <row r="49" spans="1:27" x14ac:dyDescent="0.25">
      <c r="R49" s="79" t="s">
        <v>597</v>
      </c>
      <c r="S49" s="79" t="s">
        <v>598</v>
      </c>
    </row>
    <row r="50" spans="1:27" x14ac:dyDescent="0.25">
      <c r="R50" s="87" t="s">
        <v>5</v>
      </c>
      <c r="S50" s="86" t="s">
        <v>21</v>
      </c>
      <c r="T50" s="86" t="s">
        <v>20</v>
      </c>
      <c r="U50" s="86" t="s">
        <v>19</v>
      </c>
      <c r="V50" s="86" t="s">
        <v>18</v>
      </c>
      <c r="W50" s="86" t="s">
        <v>579</v>
      </c>
      <c r="X50" s="80" t="s">
        <v>596</v>
      </c>
      <c r="AA50" s="58"/>
    </row>
    <row r="51" spans="1:27" x14ac:dyDescent="0.25">
      <c r="A51" s="79" t="s">
        <v>616</v>
      </c>
      <c r="B51" s="79" t="s">
        <v>598</v>
      </c>
      <c r="R51" s="88" t="s">
        <v>28</v>
      </c>
      <c r="S51" s="99">
        <v>1</v>
      </c>
      <c r="T51" s="99"/>
      <c r="U51" s="99"/>
      <c r="V51" s="99"/>
      <c r="W51" s="99"/>
      <c r="X51" s="99">
        <v>1</v>
      </c>
    </row>
    <row r="52" spans="1:27" x14ac:dyDescent="0.25">
      <c r="A52" s="103" t="s">
        <v>5</v>
      </c>
      <c r="B52" s="101" t="s">
        <v>21</v>
      </c>
      <c r="C52" s="101" t="s">
        <v>20</v>
      </c>
      <c r="D52" s="101" t="s">
        <v>19</v>
      </c>
      <c r="E52" s="101" t="s">
        <v>18</v>
      </c>
      <c r="F52" s="101" t="s">
        <v>579</v>
      </c>
      <c r="G52" s="53" t="s">
        <v>596</v>
      </c>
      <c r="R52" s="88" t="s">
        <v>49</v>
      </c>
      <c r="S52" s="99"/>
      <c r="T52" s="99"/>
      <c r="U52" s="99"/>
      <c r="V52" s="99"/>
      <c r="W52" s="99">
        <v>2</v>
      </c>
      <c r="X52" s="99">
        <v>2</v>
      </c>
    </row>
    <row r="53" spans="1:27" x14ac:dyDescent="0.25">
      <c r="A53" s="106" t="s">
        <v>28</v>
      </c>
      <c r="B53" s="56">
        <v>1</v>
      </c>
      <c r="C53" s="56"/>
      <c r="D53" s="56"/>
      <c r="E53" s="56"/>
      <c r="F53" s="56"/>
      <c r="G53" s="56">
        <v>1</v>
      </c>
      <c r="R53" s="88" t="s">
        <v>70</v>
      </c>
      <c r="S53" s="99"/>
      <c r="T53" s="99">
        <v>3</v>
      </c>
      <c r="U53" s="99">
        <v>2</v>
      </c>
      <c r="V53" s="99">
        <v>3</v>
      </c>
      <c r="W53" s="99">
        <v>2</v>
      </c>
      <c r="X53" s="99">
        <v>10</v>
      </c>
    </row>
    <row r="54" spans="1:27" x14ac:dyDescent="0.25">
      <c r="A54" s="106" t="s">
        <v>49</v>
      </c>
      <c r="B54" s="56">
        <v>2</v>
      </c>
      <c r="C54" s="56"/>
      <c r="D54" s="56"/>
      <c r="E54" s="56"/>
      <c r="F54" s="56"/>
      <c r="G54" s="56">
        <v>2</v>
      </c>
      <c r="R54" s="88" t="s">
        <v>138</v>
      </c>
      <c r="S54" s="99">
        <v>5</v>
      </c>
      <c r="T54" s="99"/>
      <c r="U54" s="99"/>
      <c r="V54" s="99"/>
      <c r="W54" s="99"/>
      <c r="X54" s="99">
        <v>5</v>
      </c>
    </row>
    <row r="55" spans="1:27" x14ac:dyDescent="0.25">
      <c r="A55" s="106" t="s">
        <v>70</v>
      </c>
      <c r="B55" s="56">
        <v>2</v>
      </c>
      <c r="C55" s="56">
        <v>3</v>
      </c>
      <c r="D55" s="56">
        <v>2</v>
      </c>
      <c r="E55" s="56">
        <v>2</v>
      </c>
      <c r="F55" s="56">
        <v>1</v>
      </c>
      <c r="G55" s="56">
        <v>10</v>
      </c>
      <c r="R55" s="88" t="s">
        <v>181</v>
      </c>
      <c r="S55" s="99">
        <v>7</v>
      </c>
      <c r="T55" s="99"/>
      <c r="U55" s="99"/>
      <c r="V55" s="99"/>
      <c r="W55" s="99">
        <v>2</v>
      </c>
      <c r="X55" s="99">
        <v>9</v>
      </c>
    </row>
    <row r="56" spans="1:27" x14ac:dyDescent="0.25">
      <c r="A56" s="106" t="s">
        <v>138</v>
      </c>
      <c r="B56" s="56">
        <v>4</v>
      </c>
      <c r="C56" s="56">
        <v>1</v>
      </c>
      <c r="D56" s="56"/>
      <c r="E56" s="56"/>
      <c r="F56" s="56"/>
      <c r="G56" s="56">
        <v>5</v>
      </c>
      <c r="J56" s="58">
        <f>7/9</f>
        <v>0.77777777777777779</v>
      </c>
      <c r="R56" s="88" t="s">
        <v>239</v>
      </c>
      <c r="S56" s="99">
        <v>2</v>
      </c>
      <c r="T56" s="99"/>
      <c r="U56" s="99"/>
      <c r="V56" s="99">
        <v>2</v>
      </c>
      <c r="W56" s="99"/>
      <c r="X56" s="99">
        <v>4</v>
      </c>
    </row>
    <row r="57" spans="1:27" x14ac:dyDescent="0.25">
      <c r="A57" s="106" t="s">
        <v>181</v>
      </c>
      <c r="B57" s="56">
        <v>9</v>
      </c>
      <c r="C57" s="56"/>
      <c r="D57" s="56"/>
      <c r="E57" s="56"/>
      <c r="F57" s="56"/>
      <c r="G57" s="56">
        <v>9</v>
      </c>
      <c r="R57" s="88" t="s">
        <v>289</v>
      </c>
      <c r="S57" s="99">
        <v>8</v>
      </c>
      <c r="T57" s="99">
        <v>2</v>
      </c>
      <c r="U57" s="99">
        <v>2</v>
      </c>
      <c r="V57" s="99">
        <v>5</v>
      </c>
      <c r="W57" s="99">
        <v>2</v>
      </c>
      <c r="X57" s="99">
        <v>19</v>
      </c>
    </row>
    <row r="58" spans="1:27" x14ac:dyDescent="0.25">
      <c r="A58" s="106" t="s">
        <v>239</v>
      </c>
      <c r="B58" s="56">
        <v>1</v>
      </c>
      <c r="C58" s="56"/>
      <c r="D58" s="56"/>
      <c r="E58" s="56">
        <v>3</v>
      </c>
      <c r="F58" s="56"/>
      <c r="G58" s="56">
        <v>4</v>
      </c>
      <c r="R58" s="88" t="s">
        <v>448</v>
      </c>
      <c r="S58" s="99">
        <v>5</v>
      </c>
      <c r="T58" s="99">
        <v>1</v>
      </c>
      <c r="U58" s="99"/>
      <c r="V58" s="99"/>
      <c r="W58" s="99"/>
      <c r="X58" s="99">
        <v>6</v>
      </c>
    </row>
    <row r="59" spans="1:27" x14ac:dyDescent="0.25">
      <c r="A59" s="106" t="s">
        <v>289</v>
      </c>
      <c r="B59" s="56">
        <v>8</v>
      </c>
      <c r="C59" s="56">
        <v>3</v>
      </c>
      <c r="D59" s="56">
        <v>3</v>
      </c>
      <c r="E59" s="56">
        <v>4</v>
      </c>
      <c r="F59" s="56">
        <v>1</v>
      </c>
      <c r="G59" s="56">
        <v>19</v>
      </c>
      <c r="R59" s="88" t="s">
        <v>505</v>
      </c>
      <c r="S59" s="99">
        <v>5</v>
      </c>
      <c r="T59" s="99">
        <v>1</v>
      </c>
      <c r="U59" s="99"/>
      <c r="V59" s="99"/>
      <c r="W59" s="99"/>
      <c r="X59" s="99">
        <v>6</v>
      </c>
    </row>
    <row r="60" spans="1:27" x14ac:dyDescent="0.25">
      <c r="A60" s="106" t="s">
        <v>448</v>
      </c>
      <c r="B60" s="56">
        <v>3</v>
      </c>
      <c r="C60" s="56">
        <v>3</v>
      </c>
      <c r="D60" s="56"/>
      <c r="E60" s="56"/>
      <c r="F60" s="56"/>
      <c r="G60" s="56">
        <v>6</v>
      </c>
      <c r="R60" s="98" t="s">
        <v>596</v>
      </c>
      <c r="S60" s="99">
        <v>33</v>
      </c>
      <c r="T60" s="99">
        <v>7</v>
      </c>
      <c r="U60" s="99">
        <v>4</v>
      </c>
      <c r="V60" s="99">
        <v>10</v>
      </c>
      <c r="W60" s="99">
        <v>8</v>
      </c>
      <c r="X60" s="99">
        <v>62</v>
      </c>
    </row>
    <row r="61" spans="1:27" x14ac:dyDescent="0.25">
      <c r="A61" s="106" t="s">
        <v>505</v>
      </c>
      <c r="B61" s="56">
        <v>4</v>
      </c>
      <c r="C61" s="56">
        <v>2</v>
      </c>
      <c r="D61" s="56"/>
      <c r="E61" s="56"/>
      <c r="F61" s="56"/>
      <c r="G61" s="56">
        <v>6</v>
      </c>
    </row>
    <row r="62" spans="1:27" x14ac:dyDescent="0.25">
      <c r="A62" s="107" t="s">
        <v>596</v>
      </c>
      <c r="B62" s="56">
        <v>34</v>
      </c>
      <c r="C62" s="56">
        <v>12</v>
      </c>
      <c r="D62" s="56">
        <v>5</v>
      </c>
      <c r="E62" s="56">
        <v>9</v>
      </c>
      <c r="F62" s="56">
        <v>2</v>
      </c>
      <c r="G62" s="56">
        <v>62</v>
      </c>
    </row>
    <row r="64" spans="1:27" x14ac:dyDescent="0.25">
      <c r="E64" s="58"/>
    </row>
    <row r="65" spans="1:5" x14ac:dyDescent="0.25">
      <c r="E65" s="58"/>
    </row>
    <row r="66" spans="1:5" ht="15.75" thickBot="1" x14ac:dyDescent="0.3">
      <c r="E66" s="58"/>
    </row>
    <row r="67" spans="1:5" ht="15.75" thickBot="1" x14ac:dyDescent="0.3"/>
    <row r="68" spans="1:5" ht="15.75" thickBot="1" x14ac:dyDescent="0.3"/>
    <row r="69" spans="1:5" ht="90.75" thickBot="1" x14ac:dyDescent="0.3">
      <c r="A69" s="94" t="s">
        <v>7</v>
      </c>
      <c r="B69" s="94" t="s">
        <v>6</v>
      </c>
      <c r="C69" s="94" t="s">
        <v>615</v>
      </c>
      <c r="D69" s="95" t="s">
        <v>617</v>
      </c>
      <c r="E69" s="95" t="s">
        <v>604</v>
      </c>
    </row>
    <row r="70" spans="1:5" ht="61.5" thickTop="1" thickBot="1" x14ac:dyDescent="0.3">
      <c r="A70" s="90" t="s">
        <v>240</v>
      </c>
      <c r="B70" s="91" t="s">
        <v>29</v>
      </c>
      <c r="C70" s="89" t="s">
        <v>18</v>
      </c>
      <c r="D70" s="92">
        <v>1</v>
      </c>
      <c r="E70" s="92">
        <v>0</v>
      </c>
    </row>
    <row r="71" spans="1:5" ht="31.5" thickTop="1" thickBot="1" x14ac:dyDescent="0.3">
      <c r="A71" s="90" t="s">
        <v>157</v>
      </c>
      <c r="B71" s="89" t="s">
        <v>29</v>
      </c>
      <c r="C71" s="89" t="s">
        <v>20</v>
      </c>
      <c r="D71" s="92">
        <v>0.95</v>
      </c>
      <c r="E71" s="92">
        <v>0.95</v>
      </c>
    </row>
    <row r="72" spans="1:5" ht="61.5" thickTop="1" thickBot="1" x14ac:dyDescent="0.3">
      <c r="A72" s="90" t="s">
        <v>230</v>
      </c>
      <c r="B72" s="89" t="s">
        <v>29</v>
      </c>
      <c r="C72" s="89" t="s">
        <v>21</v>
      </c>
      <c r="D72" s="92">
        <v>1</v>
      </c>
      <c r="E72" s="92">
        <v>1</v>
      </c>
    </row>
    <row r="73" spans="1:5" ht="31.5" thickTop="1" thickBot="1" x14ac:dyDescent="0.3">
      <c r="A73" s="90" t="s">
        <v>139</v>
      </c>
      <c r="B73" s="93" t="s">
        <v>29</v>
      </c>
      <c r="C73" s="89" t="s">
        <v>21</v>
      </c>
      <c r="D73" s="92">
        <v>1</v>
      </c>
      <c r="E73" s="92">
        <v>1</v>
      </c>
    </row>
    <row r="74" spans="1:5" ht="31.5" thickTop="1" thickBot="1" x14ac:dyDescent="0.3">
      <c r="A74" s="90" t="s">
        <v>567</v>
      </c>
      <c r="B74" s="89" t="s">
        <v>29</v>
      </c>
      <c r="C74" s="89" t="s">
        <v>21</v>
      </c>
      <c r="D74" s="96">
        <v>13</v>
      </c>
      <c r="E74" s="96">
        <v>13.777777777777779</v>
      </c>
    </row>
    <row r="75" spans="1:5" ht="46.5" thickTop="1" thickBot="1" x14ac:dyDescent="0.3">
      <c r="A75" s="90" t="s">
        <v>115</v>
      </c>
      <c r="B75" s="91" t="s">
        <v>71</v>
      </c>
      <c r="C75" s="89" t="s">
        <v>19</v>
      </c>
      <c r="D75" s="92">
        <v>1</v>
      </c>
      <c r="E75" s="92">
        <v>0.55000000000000004</v>
      </c>
    </row>
    <row r="76" spans="1:5" ht="61.5" thickTop="1" thickBot="1" x14ac:dyDescent="0.3">
      <c r="A76" s="90" t="s">
        <v>117</v>
      </c>
      <c r="B76" s="93" t="s">
        <v>71</v>
      </c>
      <c r="C76" s="89" t="s">
        <v>19</v>
      </c>
      <c r="D76" s="92">
        <v>1</v>
      </c>
      <c r="E76" s="92">
        <v>0.67</v>
      </c>
    </row>
    <row r="77" spans="1:5" ht="61.5" thickTop="1" thickBot="1" x14ac:dyDescent="0.3">
      <c r="A77" s="90" t="s">
        <v>491</v>
      </c>
      <c r="B77" s="91" t="s">
        <v>29</v>
      </c>
      <c r="C77" s="89" t="s">
        <v>20</v>
      </c>
      <c r="D77" s="92">
        <v>0.9</v>
      </c>
      <c r="E77" s="92">
        <v>0.875</v>
      </c>
    </row>
    <row r="78" spans="1:5" ht="31.5" thickTop="1" thickBot="1" x14ac:dyDescent="0.3">
      <c r="A78" s="90" t="s">
        <v>359</v>
      </c>
      <c r="B78" s="93" t="s">
        <v>29</v>
      </c>
      <c r="C78" s="89" t="s">
        <v>21</v>
      </c>
      <c r="D78" s="92">
        <v>0.01</v>
      </c>
      <c r="E78" s="92">
        <v>2.5392670157068065E-3</v>
      </c>
    </row>
    <row r="79" spans="1:5" ht="31.5" thickTop="1" thickBot="1" x14ac:dyDescent="0.3">
      <c r="A79" s="90" t="s">
        <v>290</v>
      </c>
      <c r="B79" s="91" t="s">
        <v>71</v>
      </c>
      <c r="C79" s="89" t="s">
        <v>19</v>
      </c>
      <c r="D79" s="92">
        <v>1</v>
      </c>
      <c r="E79" s="92">
        <v>0.75</v>
      </c>
    </row>
    <row r="80" spans="1:5" ht="46.5" thickTop="1" thickBot="1" x14ac:dyDescent="0.3">
      <c r="A80" s="90" t="s">
        <v>104</v>
      </c>
      <c r="B80" s="93" t="s">
        <v>71</v>
      </c>
      <c r="C80" s="89" t="s">
        <v>20</v>
      </c>
      <c r="D80" s="92">
        <v>1</v>
      </c>
      <c r="E80" s="92">
        <v>0.94</v>
      </c>
    </row>
    <row r="81" spans="1:5" ht="31.5" thickTop="1" thickBot="1" x14ac:dyDescent="0.3">
      <c r="A81" s="90" t="s">
        <v>506</v>
      </c>
      <c r="B81" s="91" t="s">
        <v>29</v>
      </c>
      <c r="C81" s="89" t="s">
        <v>21</v>
      </c>
      <c r="D81" s="92">
        <v>1</v>
      </c>
      <c r="E81" s="92">
        <v>1</v>
      </c>
    </row>
    <row r="82" spans="1:5" ht="46.5" thickTop="1" thickBot="1" x14ac:dyDescent="0.3">
      <c r="A82" s="90" t="s">
        <v>101</v>
      </c>
      <c r="B82" s="89" t="s">
        <v>29</v>
      </c>
      <c r="C82" s="89" t="s">
        <v>579</v>
      </c>
      <c r="D82" s="92">
        <v>1</v>
      </c>
      <c r="E82" s="92">
        <v>0</v>
      </c>
    </row>
    <row r="83" spans="1:5" ht="46.5" thickTop="1" thickBot="1" x14ac:dyDescent="0.3">
      <c r="A83" s="90" t="s">
        <v>84</v>
      </c>
      <c r="B83" s="93" t="s">
        <v>29</v>
      </c>
      <c r="C83" s="89" t="s">
        <v>20</v>
      </c>
      <c r="D83" s="92">
        <v>1</v>
      </c>
      <c r="E83" s="92">
        <v>0.94459300000097912</v>
      </c>
    </row>
    <row r="84" spans="1:5" ht="46.5" thickTop="1" thickBot="1" x14ac:dyDescent="0.3">
      <c r="A84" s="90" t="s">
        <v>533</v>
      </c>
      <c r="B84" s="93" t="s">
        <v>29</v>
      </c>
      <c r="C84" s="89" t="s">
        <v>21</v>
      </c>
      <c r="D84" s="92">
        <v>0.8</v>
      </c>
      <c r="E84" s="92">
        <v>1</v>
      </c>
    </row>
    <row r="85" spans="1:5" ht="31.5" thickTop="1" thickBot="1" x14ac:dyDescent="0.3">
      <c r="A85" s="90" t="s">
        <v>193</v>
      </c>
      <c r="B85" s="93" t="s">
        <v>29</v>
      </c>
      <c r="C85" s="89" t="s">
        <v>21</v>
      </c>
      <c r="D85" s="92">
        <v>1</v>
      </c>
      <c r="E85" s="92">
        <v>1</v>
      </c>
    </row>
    <row r="86" spans="1:5" ht="31.5" thickTop="1" thickBot="1" x14ac:dyDescent="0.3">
      <c r="A86" s="90" t="s">
        <v>100</v>
      </c>
      <c r="B86" s="93" t="s">
        <v>29</v>
      </c>
      <c r="C86" s="89" t="s">
        <v>18</v>
      </c>
      <c r="D86" s="92">
        <v>1</v>
      </c>
      <c r="E86" s="92">
        <v>0.66435185185185186</v>
      </c>
    </row>
    <row r="87" spans="1:5" ht="16.5" thickTop="1" thickBot="1" x14ac:dyDescent="0.3">
      <c r="A87" s="90" t="s">
        <v>256</v>
      </c>
      <c r="B87" s="93" t="s">
        <v>29</v>
      </c>
      <c r="C87" s="89" t="s">
        <v>18</v>
      </c>
      <c r="D87" s="92">
        <v>0.65</v>
      </c>
      <c r="E87" s="92">
        <v>0.33926645091693636</v>
      </c>
    </row>
    <row r="88" spans="1:5" ht="31.5" thickTop="1" thickBot="1" x14ac:dyDescent="0.3">
      <c r="A88" s="90" t="s">
        <v>94</v>
      </c>
      <c r="B88" s="93" t="s">
        <v>29</v>
      </c>
      <c r="C88" s="89" t="s">
        <v>20</v>
      </c>
      <c r="D88" s="92">
        <v>1</v>
      </c>
      <c r="E88" s="92">
        <v>0.9916666666666667</v>
      </c>
    </row>
    <row r="89" spans="1:5" ht="76.5" thickTop="1" thickBot="1" x14ac:dyDescent="0.3">
      <c r="A89" s="90" t="s">
        <v>474</v>
      </c>
      <c r="B89" s="93" t="s">
        <v>29</v>
      </c>
      <c r="C89" s="89" t="s">
        <v>21</v>
      </c>
      <c r="D89" s="92">
        <v>0.8</v>
      </c>
      <c r="E89" s="92">
        <v>0.95065458207452158</v>
      </c>
    </row>
    <row r="90" spans="1:5" ht="76.5" thickTop="1" thickBot="1" x14ac:dyDescent="0.3">
      <c r="A90" s="90" t="s">
        <v>449</v>
      </c>
      <c r="B90" s="93" t="s">
        <v>29</v>
      </c>
      <c r="C90" s="89" t="s">
        <v>20</v>
      </c>
      <c r="D90" s="92">
        <v>0.75</v>
      </c>
      <c r="E90" s="92">
        <v>0.68614379084967325</v>
      </c>
    </row>
    <row r="91" spans="1:5" ht="46.5" thickTop="1" thickBot="1" x14ac:dyDescent="0.3">
      <c r="A91" s="90" t="s">
        <v>391</v>
      </c>
      <c r="B91" s="91" t="s">
        <v>71</v>
      </c>
      <c r="C91" s="89" t="s">
        <v>20</v>
      </c>
      <c r="D91" s="92">
        <v>0.15</v>
      </c>
      <c r="E91" s="92">
        <v>0.15578644476957393</v>
      </c>
    </row>
    <row r="92" spans="1:5" ht="31.5" thickTop="1" thickBot="1" x14ac:dyDescent="0.3">
      <c r="A92" s="90" t="s">
        <v>64</v>
      </c>
      <c r="B92" s="91" t="s">
        <v>29</v>
      </c>
      <c r="C92" s="89" t="s">
        <v>21</v>
      </c>
      <c r="D92" s="92">
        <v>1</v>
      </c>
      <c r="E92" s="92">
        <v>0.83018867924528306</v>
      </c>
    </row>
    <row r="93" spans="1:5" ht="91.5" thickTop="1" thickBot="1" x14ac:dyDescent="0.3">
      <c r="A93" s="90" t="s">
        <v>281</v>
      </c>
      <c r="B93" s="93" t="s">
        <v>29</v>
      </c>
      <c r="C93" s="89" t="s">
        <v>21</v>
      </c>
      <c r="D93" s="92">
        <v>1</v>
      </c>
      <c r="E93" s="92">
        <v>1</v>
      </c>
    </row>
    <row r="94" spans="1:5" ht="31.5" thickTop="1" thickBot="1" x14ac:dyDescent="0.3">
      <c r="A94" s="90" t="s">
        <v>149</v>
      </c>
      <c r="B94" s="93" t="s">
        <v>29</v>
      </c>
      <c r="C94" s="89" t="s">
        <v>21</v>
      </c>
      <c r="D94" s="92">
        <v>1</v>
      </c>
      <c r="E94" s="92">
        <v>1</v>
      </c>
    </row>
    <row r="95" spans="1:5" ht="31.5" thickTop="1" thickBot="1" x14ac:dyDescent="0.3">
      <c r="A95" s="90" t="s">
        <v>521</v>
      </c>
      <c r="B95" s="93" t="s">
        <v>29</v>
      </c>
      <c r="C95" s="89" t="s">
        <v>21</v>
      </c>
      <c r="D95" s="92">
        <v>0.8</v>
      </c>
      <c r="E95" s="92">
        <v>1</v>
      </c>
    </row>
    <row r="96" spans="1:5" ht="76.5" thickTop="1" thickBot="1" x14ac:dyDescent="0.3">
      <c r="A96" s="90" t="s">
        <v>217</v>
      </c>
      <c r="B96" s="93" t="s">
        <v>29</v>
      </c>
      <c r="C96" s="89" t="s">
        <v>21</v>
      </c>
      <c r="D96" s="92">
        <v>1</v>
      </c>
      <c r="E96" s="92">
        <v>1</v>
      </c>
    </row>
    <row r="97" spans="1:5" ht="61.5" thickTop="1" thickBot="1" x14ac:dyDescent="0.3">
      <c r="A97" s="90" t="s">
        <v>50</v>
      </c>
      <c r="B97" s="93" t="s">
        <v>29</v>
      </c>
      <c r="C97" s="89" t="s">
        <v>21</v>
      </c>
      <c r="D97" s="92">
        <v>1</v>
      </c>
      <c r="E97" s="92">
        <v>1</v>
      </c>
    </row>
    <row r="98" spans="1:5" ht="46.5" thickTop="1" thickBot="1" x14ac:dyDescent="0.3">
      <c r="A98" s="90" t="s">
        <v>30</v>
      </c>
      <c r="B98" s="89" t="s">
        <v>29</v>
      </c>
      <c r="C98" s="93" t="s">
        <v>21</v>
      </c>
      <c r="D98" s="92">
        <v>0.9</v>
      </c>
      <c r="E98" s="92">
        <v>1</v>
      </c>
    </row>
    <row r="99" spans="1:5" ht="16.5" thickTop="1" thickBot="1" x14ac:dyDescent="0.3">
      <c r="A99" s="90" t="s">
        <v>375</v>
      </c>
      <c r="B99" s="91" t="s">
        <v>71</v>
      </c>
      <c r="C99" s="89" t="s">
        <v>19</v>
      </c>
      <c r="D99" s="92">
        <v>0.9</v>
      </c>
      <c r="E99" s="92">
        <v>0.77794102958196654</v>
      </c>
    </row>
    <row r="100" spans="1:5" ht="31.5" thickTop="1" thickBot="1" x14ac:dyDescent="0.3">
      <c r="A100" s="90" t="s">
        <v>549</v>
      </c>
      <c r="B100" s="91" t="s">
        <v>29</v>
      </c>
      <c r="C100" s="89" t="s">
        <v>20</v>
      </c>
      <c r="D100" s="92">
        <v>0.04</v>
      </c>
      <c r="E100" s="92">
        <v>3.5998615437867774E-2</v>
      </c>
    </row>
    <row r="101" spans="1:5" ht="61.5" thickTop="1" thickBot="1" x14ac:dyDescent="0.3">
      <c r="A101" s="90" t="s">
        <v>316</v>
      </c>
      <c r="B101" s="89" t="s">
        <v>29</v>
      </c>
      <c r="C101" s="89" t="s">
        <v>21</v>
      </c>
      <c r="D101" s="92">
        <v>0.9</v>
      </c>
      <c r="E101" s="92">
        <v>0.99099999999999999</v>
      </c>
    </row>
    <row r="102" spans="1:5" ht="91.5" thickTop="1" thickBot="1" x14ac:dyDescent="0.3">
      <c r="A102" s="90" t="s">
        <v>226</v>
      </c>
      <c r="B102" s="93" t="s">
        <v>29</v>
      </c>
      <c r="C102" s="89" t="s">
        <v>21</v>
      </c>
      <c r="D102" s="92">
        <v>1</v>
      </c>
      <c r="E102" s="92">
        <v>1</v>
      </c>
    </row>
    <row r="103" spans="1:5" ht="61.5" thickTop="1" thickBot="1" x14ac:dyDescent="0.3">
      <c r="A103" s="90" t="s">
        <v>208</v>
      </c>
      <c r="B103" s="93" t="s">
        <v>29</v>
      </c>
      <c r="C103" s="89" t="s">
        <v>21</v>
      </c>
      <c r="D103" s="92">
        <v>0.85</v>
      </c>
      <c r="E103" s="92">
        <v>1</v>
      </c>
    </row>
    <row r="104" spans="1:5" ht="61.5" thickTop="1" thickBot="1" x14ac:dyDescent="0.3">
      <c r="A104" s="90" t="s">
        <v>494</v>
      </c>
      <c r="B104" s="93" t="s">
        <v>29</v>
      </c>
      <c r="C104" s="89" t="s">
        <v>21</v>
      </c>
      <c r="D104" s="92">
        <v>0.9</v>
      </c>
      <c r="E104" s="92">
        <v>1</v>
      </c>
    </row>
    <row r="105" spans="1:5" ht="31.5" thickTop="1" thickBot="1" x14ac:dyDescent="0.3">
      <c r="A105" s="90" t="s">
        <v>399</v>
      </c>
      <c r="B105" s="91" t="s">
        <v>71</v>
      </c>
      <c r="C105" s="89" t="s">
        <v>18</v>
      </c>
      <c r="D105" s="92">
        <v>1</v>
      </c>
      <c r="E105" s="92">
        <v>0.28311329203403351</v>
      </c>
    </row>
    <row r="106" spans="1:5" ht="61.5" thickTop="1" thickBot="1" x14ac:dyDescent="0.3">
      <c r="A106" s="90" t="s">
        <v>433</v>
      </c>
      <c r="B106" s="91" t="s">
        <v>29</v>
      </c>
      <c r="C106" s="89" t="s">
        <v>20</v>
      </c>
      <c r="D106" s="92">
        <v>1</v>
      </c>
      <c r="E106" s="92">
        <v>0.79834922470314273</v>
      </c>
    </row>
    <row r="107" spans="1:5" ht="31.5" thickTop="1" thickBot="1" x14ac:dyDescent="0.3">
      <c r="A107" s="90" t="s">
        <v>234</v>
      </c>
      <c r="B107" s="93" t="s">
        <v>29</v>
      </c>
      <c r="C107" s="89" t="s">
        <v>21</v>
      </c>
      <c r="D107" s="92">
        <v>1</v>
      </c>
      <c r="E107" s="92">
        <v>1</v>
      </c>
    </row>
    <row r="108" spans="1:5" ht="61.5" thickTop="1" thickBot="1" x14ac:dyDescent="0.3">
      <c r="A108" s="90" t="s">
        <v>329</v>
      </c>
      <c r="B108" s="91" t="s">
        <v>71</v>
      </c>
      <c r="C108" s="89" t="s">
        <v>21</v>
      </c>
      <c r="D108" s="92">
        <v>1</v>
      </c>
      <c r="E108" s="92">
        <v>0.98</v>
      </c>
    </row>
    <row r="109" spans="1:5" ht="31.5" thickTop="1" thickBot="1" x14ac:dyDescent="0.3">
      <c r="A109" s="90" t="s">
        <v>174</v>
      </c>
      <c r="B109" s="89" t="s">
        <v>71</v>
      </c>
      <c r="C109" s="89" t="s">
        <v>21</v>
      </c>
      <c r="D109" s="92">
        <v>1</v>
      </c>
      <c r="E109" s="92">
        <v>1</v>
      </c>
    </row>
    <row r="110" spans="1:5" ht="46.5" thickTop="1" thickBot="1" x14ac:dyDescent="0.3">
      <c r="A110" s="90" t="s">
        <v>182</v>
      </c>
      <c r="B110" s="91" t="s">
        <v>29</v>
      </c>
      <c r="C110" s="89" t="s">
        <v>21</v>
      </c>
      <c r="D110" s="92">
        <v>1</v>
      </c>
      <c r="E110" s="92">
        <v>1</v>
      </c>
    </row>
    <row r="111" spans="1:5" ht="31.5" thickTop="1" thickBot="1" x14ac:dyDescent="0.3">
      <c r="A111" s="90" t="s">
        <v>129</v>
      </c>
      <c r="B111" s="93" t="s">
        <v>29</v>
      </c>
      <c r="C111" s="89" t="s">
        <v>21</v>
      </c>
      <c r="D111" s="92">
        <v>1</v>
      </c>
      <c r="E111" s="92">
        <v>1</v>
      </c>
    </row>
    <row r="112" spans="1:5" ht="46.5" thickTop="1" thickBot="1" x14ac:dyDescent="0.3">
      <c r="A112" s="90" t="s">
        <v>370</v>
      </c>
      <c r="B112" s="89" t="s">
        <v>29</v>
      </c>
      <c r="C112" s="89" t="s">
        <v>21</v>
      </c>
      <c r="D112" s="92">
        <v>0.01</v>
      </c>
      <c r="E112" s="92">
        <v>1.712411576693617E-3</v>
      </c>
    </row>
    <row r="113" spans="1:5" ht="31.5" thickTop="1" thickBot="1" x14ac:dyDescent="0.3">
      <c r="A113" s="90" t="s">
        <v>516</v>
      </c>
      <c r="B113" s="93" t="s">
        <v>29</v>
      </c>
      <c r="C113" s="89" t="s">
        <v>20</v>
      </c>
      <c r="D113" s="92">
        <v>1</v>
      </c>
      <c r="E113" s="92">
        <v>0.9320843091334895</v>
      </c>
    </row>
    <row r="114" spans="1:5" ht="46.5" thickTop="1" thickBot="1" x14ac:dyDescent="0.3">
      <c r="A114" s="90" t="s">
        <v>196</v>
      </c>
      <c r="B114" s="93" t="s">
        <v>29</v>
      </c>
      <c r="C114" s="89" t="s">
        <v>21</v>
      </c>
      <c r="D114" s="92">
        <v>0.8</v>
      </c>
      <c r="E114" s="92">
        <v>0.87870649977332616</v>
      </c>
    </row>
    <row r="115" spans="1:5" ht="46.5" thickTop="1" thickBot="1" x14ac:dyDescent="0.3">
      <c r="A115" s="90" t="s">
        <v>165</v>
      </c>
      <c r="B115" s="89" t="s">
        <v>29</v>
      </c>
      <c r="C115" s="89" t="s">
        <v>21</v>
      </c>
      <c r="D115" s="96">
        <v>4</v>
      </c>
      <c r="E115" s="96">
        <v>0</v>
      </c>
    </row>
    <row r="116" spans="1:5" ht="31.5" thickTop="1" thickBot="1" x14ac:dyDescent="0.3">
      <c r="A116" s="90" t="s">
        <v>350</v>
      </c>
      <c r="B116" s="93" t="s">
        <v>29</v>
      </c>
      <c r="C116" s="89" t="s">
        <v>18</v>
      </c>
      <c r="D116" s="92">
        <v>0.02</v>
      </c>
      <c r="E116" s="92">
        <v>4.3662969081897596E-2</v>
      </c>
    </row>
    <row r="117" spans="1:5" ht="31.5" thickTop="1" thickBot="1" x14ac:dyDescent="0.3">
      <c r="A117" s="90" t="s">
        <v>356</v>
      </c>
      <c r="B117" s="93" t="s">
        <v>29</v>
      </c>
      <c r="C117" s="89" t="s">
        <v>18</v>
      </c>
      <c r="D117" s="92">
        <v>0.02</v>
      </c>
      <c r="E117" s="92">
        <v>-9.6841822034373415E-2</v>
      </c>
    </row>
    <row r="118" spans="1:5" ht="31.5" thickTop="1" thickBot="1" x14ac:dyDescent="0.3">
      <c r="A118" s="90" t="s">
        <v>357</v>
      </c>
      <c r="B118" s="93" t="s">
        <v>29</v>
      </c>
      <c r="C118" s="89" t="s">
        <v>18</v>
      </c>
      <c r="D118" s="92">
        <v>0.02</v>
      </c>
      <c r="E118" s="92">
        <v>-5.8661357022514959E-2</v>
      </c>
    </row>
    <row r="119" spans="1:5" ht="16.5" thickTop="1" thickBot="1" x14ac:dyDescent="0.3">
      <c r="A119" s="90" t="s">
        <v>387</v>
      </c>
      <c r="B119" s="91" t="s">
        <v>71</v>
      </c>
      <c r="C119" s="89" t="s">
        <v>19</v>
      </c>
      <c r="D119" s="92">
        <v>1</v>
      </c>
      <c r="E119" s="92">
        <v>0.62884637127088006</v>
      </c>
    </row>
    <row r="120" spans="1:5" ht="46.5" thickTop="1" thickBot="1" x14ac:dyDescent="0.3">
      <c r="A120" s="90" t="s">
        <v>222</v>
      </c>
      <c r="B120" s="91" t="s">
        <v>29</v>
      </c>
      <c r="C120" s="89" t="s">
        <v>21</v>
      </c>
      <c r="D120" s="92">
        <v>0.8</v>
      </c>
      <c r="E120" s="92">
        <v>0.89697882291884357</v>
      </c>
    </row>
    <row r="121" spans="1:5" ht="16.5" thickTop="1" thickBot="1" x14ac:dyDescent="0.3">
      <c r="A121" s="90" t="s">
        <v>72</v>
      </c>
      <c r="B121" s="91" t="s">
        <v>71</v>
      </c>
      <c r="C121" s="89" t="s">
        <v>21</v>
      </c>
      <c r="D121" s="92">
        <v>0.15</v>
      </c>
      <c r="E121" s="92">
        <v>0</v>
      </c>
    </row>
    <row r="122" spans="1:5" ht="46.5" thickTop="1" thickBot="1" x14ac:dyDescent="0.3">
      <c r="A122" s="90" t="s">
        <v>340</v>
      </c>
      <c r="B122" s="93" t="s">
        <v>71</v>
      </c>
      <c r="C122" s="89" t="s">
        <v>21</v>
      </c>
      <c r="D122" s="92">
        <v>0.9</v>
      </c>
      <c r="E122" s="92">
        <v>0.99</v>
      </c>
    </row>
    <row r="123" spans="1:5" ht="61.5" thickTop="1" thickBot="1" x14ac:dyDescent="0.3">
      <c r="A123" s="90" t="s">
        <v>119</v>
      </c>
      <c r="B123" s="93" t="s">
        <v>71</v>
      </c>
      <c r="C123" s="89" t="s">
        <v>18</v>
      </c>
      <c r="D123" s="92">
        <v>0.9</v>
      </c>
      <c r="E123" s="92">
        <v>0.293247729579938</v>
      </c>
    </row>
    <row r="124" spans="1:5" ht="31.5" thickTop="1" thickBot="1" x14ac:dyDescent="0.3">
      <c r="A124" s="90" t="s">
        <v>444</v>
      </c>
      <c r="B124" s="91" t="s">
        <v>29</v>
      </c>
      <c r="C124" s="89" t="s">
        <v>21</v>
      </c>
      <c r="D124" s="92">
        <v>1</v>
      </c>
      <c r="E124" s="92">
        <v>1</v>
      </c>
    </row>
    <row r="125" spans="1:5" ht="46.5" thickTop="1" thickBot="1" x14ac:dyDescent="0.3">
      <c r="A125" s="90" t="s">
        <v>420</v>
      </c>
      <c r="B125" s="93" t="s">
        <v>29</v>
      </c>
      <c r="C125" s="89" t="s">
        <v>20</v>
      </c>
      <c r="D125" s="92">
        <v>0.8</v>
      </c>
      <c r="E125" s="92">
        <v>0.7730062724014336</v>
      </c>
    </row>
    <row r="126" spans="1:5" ht="16.5" thickTop="1" thickBot="1" x14ac:dyDescent="0.3">
      <c r="A126" s="90" t="s">
        <v>538</v>
      </c>
      <c r="B126" s="93" t="s">
        <v>29</v>
      </c>
      <c r="C126" s="89" t="s">
        <v>21</v>
      </c>
      <c r="D126" s="92">
        <v>0.04</v>
      </c>
      <c r="E126" s="92">
        <v>1.6E-2</v>
      </c>
    </row>
    <row r="127" spans="1:5" ht="76.5" thickTop="1" thickBot="1" x14ac:dyDescent="0.3">
      <c r="A127" s="90" t="s">
        <v>463</v>
      </c>
      <c r="B127" s="93" t="s">
        <v>29</v>
      </c>
      <c r="C127" s="89" t="s">
        <v>20</v>
      </c>
      <c r="D127" s="96">
        <v>15</v>
      </c>
      <c r="E127" s="96">
        <v>8.6199714110680006</v>
      </c>
    </row>
    <row r="128" spans="1:5" ht="31.5" thickTop="1" thickBot="1" x14ac:dyDescent="0.3">
      <c r="A128" s="90" t="s">
        <v>311</v>
      </c>
      <c r="B128" s="93" t="s">
        <v>29</v>
      </c>
      <c r="C128" s="89" t="s">
        <v>21</v>
      </c>
      <c r="D128" s="96">
        <v>10</v>
      </c>
      <c r="E128" s="96">
        <v>9.7560975609756113</v>
      </c>
    </row>
    <row r="129" spans="1:5" ht="91.5" thickTop="1" thickBot="1" x14ac:dyDescent="0.3">
      <c r="A129" s="90" t="s">
        <v>488</v>
      </c>
      <c r="B129" s="93" t="s">
        <v>29</v>
      </c>
      <c r="C129" s="89" t="s">
        <v>21</v>
      </c>
      <c r="D129" s="96">
        <v>5</v>
      </c>
      <c r="E129" s="96">
        <v>2.4122807017543857</v>
      </c>
    </row>
    <row r="130" spans="1:5" ht="31.5" thickTop="1" thickBot="1" x14ac:dyDescent="0.3">
      <c r="A130" s="90" t="s">
        <v>268</v>
      </c>
      <c r="B130" s="91" t="s">
        <v>71</v>
      </c>
      <c r="C130" s="89" t="s">
        <v>18</v>
      </c>
      <c r="D130" s="97">
        <v>0.35416666666666669</v>
      </c>
      <c r="E130" s="97">
        <v>0.40949074074074071</v>
      </c>
    </row>
    <row r="131" spans="1:5" ht="31.5" thickTop="1" thickBot="1" x14ac:dyDescent="0.3">
      <c r="A131" s="90" t="s">
        <v>403</v>
      </c>
      <c r="B131" s="91" t="s">
        <v>29</v>
      </c>
      <c r="C131" s="89" t="s">
        <v>579</v>
      </c>
      <c r="D131" s="92">
        <v>0</v>
      </c>
      <c r="E131" s="92">
        <v>0</v>
      </c>
    </row>
    <row r="132" spans="1:5" ht="15.75" thickTop="1" x14ac:dyDescent="0.25"/>
  </sheetData>
  <conditionalFormatting pivot="1" sqref="E70:E131">
    <cfRule type="expression" dxfId="600" priority="4">
      <formula>$C70="EXCELENTE"</formula>
    </cfRule>
  </conditionalFormatting>
  <conditionalFormatting pivot="1" sqref="E70:E131">
    <cfRule type="expression" dxfId="599" priority="3">
      <formula>$C70="BUENO"</formula>
    </cfRule>
  </conditionalFormatting>
  <conditionalFormatting pivot="1" sqref="E70:E131">
    <cfRule type="expression" dxfId="598" priority="2">
      <formula>$C70="REGULAR"</formula>
    </cfRule>
  </conditionalFormatting>
  <conditionalFormatting pivot="1" sqref="E70:E131">
    <cfRule type="expression" dxfId="597" priority="1">
      <formula>$C70="MALO"</formula>
    </cfRule>
  </conditionalFormatting>
  <pageMargins left="0.7" right="0.7" top="0.75" bottom="0.75" header="0.3" footer="0.3"/>
  <pageSetup orientation="portrait" horizontalDpi="4294967294" verticalDpi="4294967294"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
  <sheetViews>
    <sheetView workbookViewId="0">
      <selection activeCell="C5" sqref="C5"/>
    </sheetView>
  </sheetViews>
  <sheetFormatPr baseColWidth="10" defaultRowHeight="15" x14ac:dyDescent="0.25"/>
  <sheetData>
    <row r="2" spans="1:107" s="1" customFormat="1" ht="409.5" x14ac:dyDescent="0.25">
      <c r="A2" s="11">
        <v>12</v>
      </c>
      <c r="B2" s="12" t="s">
        <v>26</v>
      </c>
      <c r="C2" s="13" t="s">
        <v>103</v>
      </c>
      <c r="D2" s="67" t="s">
        <v>70</v>
      </c>
      <c r="E2" s="20" t="s">
        <v>71</v>
      </c>
      <c r="F2" s="12" t="s">
        <v>119</v>
      </c>
      <c r="G2" s="46" t="s">
        <v>120</v>
      </c>
      <c r="H2" s="15" t="s">
        <v>32</v>
      </c>
      <c r="I2" s="15" t="s">
        <v>106</v>
      </c>
      <c r="J2" s="24">
        <v>0.9</v>
      </c>
      <c r="K2" s="20" t="s">
        <v>121</v>
      </c>
      <c r="L2" s="10" t="s">
        <v>35</v>
      </c>
      <c r="M2" s="15" t="s">
        <v>122</v>
      </c>
      <c r="N2" s="15" t="s">
        <v>37</v>
      </c>
      <c r="O2" s="28" t="s">
        <v>123</v>
      </c>
      <c r="P2" s="15" t="s">
        <v>98</v>
      </c>
      <c r="Q2" s="10" t="s">
        <v>39</v>
      </c>
      <c r="R2" s="33" t="s">
        <v>40</v>
      </c>
      <c r="S2" s="21" t="s">
        <v>124</v>
      </c>
      <c r="T2" s="26" t="s">
        <v>125</v>
      </c>
      <c r="U2" s="27" t="s">
        <v>43</v>
      </c>
      <c r="V2" s="18" t="s">
        <v>112</v>
      </c>
      <c r="W2" s="18" t="s">
        <v>126</v>
      </c>
      <c r="X2" s="18" t="s">
        <v>126</v>
      </c>
      <c r="Y2" s="18" t="s">
        <v>127</v>
      </c>
      <c r="Z2" s="114">
        <f>J2</f>
        <v>0.9</v>
      </c>
      <c r="AA2" s="66"/>
      <c r="AB2" s="66"/>
      <c r="AC2" s="66"/>
      <c r="AD2" s="66"/>
      <c r="AE2" s="66"/>
      <c r="AF2" s="66"/>
      <c r="AG2" s="66"/>
      <c r="AH2" s="114">
        <f>J2</f>
        <v>0.9</v>
      </c>
      <c r="AI2" s="66"/>
      <c r="AJ2" s="66"/>
      <c r="AK2" s="66"/>
      <c r="AL2" s="66"/>
      <c r="AM2" s="66"/>
      <c r="AN2" s="66"/>
      <c r="AO2" s="66"/>
      <c r="AP2" s="114">
        <f>J2</f>
        <v>0.9</v>
      </c>
      <c r="AQ2" s="66"/>
      <c r="AR2" s="66"/>
      <c r="AS2" s="66"/>
      <c r="AT2" s="66"/>
      <c r="AU2" s="66"/>
      <c r="AV2" s="66"/>
      <c r="AW2" s="66"/>
      <c r="AX2" s="66"/>
      <c r="AY2" s="66"/>
      <c r="AZ2" s="66"/>
      <c r="BA2" s="66"/>
      <c r="BB2" s="64"/>
      <c r="BC2" s="64"/>
      <c r="BD2" s="64"/>
      <c r="BE2" s="64"/>
      <c r="BF2" s="64"/>
      <c r="BG2" s="64"/>
      <c r="BH2" s="64"/>
      <c r="BI2" s="64"/>
      <c r="BJ2" s="64"/>
      <c r="BK2" s="64"/>
      <c r="BL2" s="64"/>
      <c r="BM2" s="64"/>
      <c r="BN2" s="64"/>
      <c r="BO2" s="64"/>
      <c r="BP2" s="64"/>
      <c r="BQ2" s="64"/>
      <c r="BR2" s="39">
        <v>0.87</v>
      </c>
      <c r="BS2" s="40">
        <v>10688</v>
      </c>
      <c r="BT2" s="40">
        <v>36447</v>
      </c>
      <c r="BU2" s="39">
        <f>+BS2/BT2</f>
        <v>0.293247729579938</v>
      </c>
      <c r="BV2" s="41" t="s">
        <v>578</v>
      </c>
      <c r="BW2" s="42" t="s">
        <v>18</v>
      </c>
      <c r="BX2" s="74" t="s">
        <v>610</v>
      </c>
      <c r="BY2" s="43" t="s">
        <v>581</v>
      </c>
      <c r="BZ2" s="53"/>
      <c r="CA2" s="60">
        <f>BU2</f>
        <v>0.293247729579938</v>
      </c>
      <c r="CB2" s="54" t="str">
        <f>BW2</f>
        <v>MALO</v>
      </c>
      <c r="CC2" s="39"/>
      <c r="CD2" s="40"/>
      <c r="CE2" s="40"/>
      <c r="CF2" s="39"/>
      <c r="CG2" s="41"/>
      <c r="CH2" s="42"/>
      <c r="CI2" s="49"/>
      <c r="CJ2" s="49"/>
      <c r="CK2" s="39"/>
      <c r="CL2" s="40"/>
      <c r="CM2" s="40"/>
      <c r="CN2" s="39"/>
      <c r="CO2" s="41"/>
      <c r="CP2" s="42"/>
      <c r="CQ2" s="49"/>
      <c r="CR2" s="49"/>
      <c r="CS2" s="39">
        <v>0.56000000000000005</v>
      </c>
      <c r="CT2" s="40">
        <f>837+4057+3010</f>
        <v>7904</v>
      </c>
      <c r="CU2" s="40">
        <v>24296</v>
      </c>
      <c r="CV2" s="39">
        <f>+CT2/CU2</f>
        <v>0.32532104050049393</v>
      </c>
      <c r="CW2" s="41" t="s">
        <v>578</v>
      </c>
      <c r="CX2" s="42" t="s">
        <v>18</v>
      </c>
      <c r="CY2" s="48" t="s">
        <v>580</v>
      </c>
      <c r="CZ2" s="43" t="s">
        <v>581</v>
      </c>
      <c r="DA2" s="53"/>
      <c r="DB2" s="60">
        <f>CV2</f>
        <v>0.32532104050049393</v>
      </c>
      <c r="DC2" s="54" t="str">
        <f>CX2</f>
        <v>MALO</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55" x14ac:dyDescent="0.25">
      <c r="A3" s="11">
        <v>34</v>
      </c>
      <c r="B3" s="12" t="s">
        <v>26</v>
      </c>
      <c r="C3" s="15" t="s">
        <v>295</v>
      </c>
      <c r="D3" s="15" t="s">
        <v>289</v>
      </c>
      <c r="E3" s="10" t="s">
        <v>29</v>
      </c>
      <c r="F3" s="45" t="s">
        <v>304</v>
      </c>
      <c r="G3" s="34" t="s">
        <v>305</v>
      </c>
      <c r="H3" s="10" t="s">
        <v>32</v>
      </c>
      <c r="I3" s="15" t="s">
        <v>33</v>
      </c>
      <c r="J3" s="25">
        <v>1</v>
      </c>
      <c r="K3" s="15" t="s">
        <v>306</v>
      </c>
      <c r="L3" s="10" t="s">
        <v>35</v>
      </c>
      <c r="M3" s="12" t="s">
        <v>307</v>
      </c>
      <c r="N3" s="10" t="s">
        <v>37</v>
      </c>
      <c r="O3" s="15" t="s">
        <v>308</v>
      </c>
      <c r="P3" s="10" t="s">
        <v>246</v>
      </c>
      <c r="Q3" s="10" t="s">
        <v>246</v>
      </c>
      <c r="R3" s="33" t="s">
        <v>299</v>
      </c>
      <c r="S3" s="33" t="s">
        <v>309</v>
      </c>
      <c r="T3" s="33" t="s">
        <v>310</v>
      </c>
      <c r="U3" s="30">
        <v>1</v>
      </c>
      <c r="V3" s="15" t="s">
        <v>300</v>
      </c>
      <c r="W3" s="18" t="s">
        <v>301</v>
      </c>
      <c r="X3" s="18" t="s">
        <v>302</v>
      </c>
      <c r="Y3" s="18" t="s">
        <v>303</v>
      </c>
      <c r="AA3" s="39"/>
      <c r="AB3" s="40"/>
      <c r="AC3" s="40"/>
      <c r="AD3" s="39"/>
      <c r="AE3" s="41"/>
      <c r="AF3" s="42"/>
      <c r="AG3" s="444"/>
      <c r="AH3" s="445"/>
      <c r="AI3" s="446"/>
      <c r="AJ3" s="43"/>
      <c r="AK3" s="39"/>
      <c r="AL3" s="40"/>
      <c r="AM3" s="40"/>
      <c r="AN3" s="39"/>
      <c r="AO3" s="41"/>
      <c r="AP3" s="42"/>
      <c r="AQ3" s="444"/>
      <c r="AR3" s="445"/>
      <c r="AS3" s="446"/>
      <c r="AT3" s="43"/>
      <c r="AU3" s="39"/>
      <c r="AV3" s="40"/>
      <c r="AW3" s="40"/>
      <c r="AX3" s="39"/>
      <c r="AY3" s="41"/>
      <c r="AZ3" s="42"/>
      <c r="BA3" s="444"/>
      <c r="BB3" s="445"/>
      <c r="BC3" s="446"/>
      <c r="BD3" s="43"/>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Resultados</vt:lpstr>
      <vt:lpstr>Indicadores 3er TRI-2019 UAECOB</vt:lpstr>
      <vt:lpstr>Tablas 3er tri</vt:lpstr>
      <vt:lpstr>tablas</vt:lpstr>
      <vt:lpstr>Indicadores eliminados</vt:lpstr>
      <vt:lpstr>Indi. eliminados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Juan Carlos Jose Camacho Rosso</cp:lastModifiedBy>
  <dcterms:created xsi:type="dcterms:W3CDTF">2018-03-15T15:23:51Z</dcterms:created>
  <dcterms:modified xsi:type="dcterms:W3CDTF">2019-12-10T19:44:03Z</dcterms:modified>
</cp:coreProperties>
</file>